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fs-midrand\Users\Dorette.Neethling\My Documents\Year end\Year-end 2023\Publications\Integrated Report\"/>
    </mc:Choice>
  </mc:AlternateContent>
  <xr:revisionPtr revIDLastSave="0" documentId="8_{EBE71104-D925-4F9C-8EA1-B0193CD55402}" xr6:coauthVersionLast="47" xr6:coauthVersionMax="47" xr10:uidLastSave="{00000000-0000-0000-0000-000000000000}"/>
  <bookViews>
    <workbookView xWindow="-110" yWindow="-110" windowWidth="19420" windowHeight="10300" firstSheet="2" activeTab="2" xr2:uid="{7B2819FA-E735-4CE9-B6DE-8C88B557CB81}"/>
  </bookViews>
  <sheets>
    <sheet name="Finance" sheetId="1" r:id="rId1"/>
    <sheet name="Environmental" sheetId="5" r:id="rId2"/>
    <sheet name="Governance" sheetId="2" r:id="rId3"/>
    <sheet name="Labour" sheetId="3" r:id="rId4"/>
    <sheet name="H&amp;S" sheetId="4" r:id="rId5"/>
    <sheet name="Waste" sheetId="6" r:id="rId6"/>
    <sheet name="Social &amp; CSR" sheetId="7" r:id="rId7"/>
  </sheets>
  <definedNames>
    <definedName name="\0">#REF!</definedName>
    <definedName name="\A">#REF!</definedName>
    <definedName name="\AB">#REF!</definedName>
    <definedName name="\D">#REF!</definedName>
    <definedName name="\M">#REF!</definedName>
    <definedName name="\MAIN">#REF!</definedName>
    <definedName name="\P">#REF!</definedName>
    <definedName name="\Q">#REF!</definedName>
    <definedName name="\WIN">#REF!</definedName>
    <definedName name="\Z">#REF!</definedName>
    <definedName name="_____INT1" hidden="1">{#N/A,#N/A,FALSE,"COMP"}</definedName>
    <definedName name="____AAA1" hidden="1">{TRUE,TRUE,-1.25,-15.5,484.5,255,FALSE,FALSE,TRUE,FALSE,0,2,16,1,6,13,5,4,TRUE,TRUE,3,TRUE,1,TRUE,75,"Swvu.A.","ACwvu.A.",#N/A,FALSE,FALSE,0.2,0.22,1,0.641,2,"&amp;L&amp;""Arial,Bold""&amp;11Essar Projects Limited
EOL Refinery Project&amp;C&amp;""Arial,Bold""&amp;14TOTAL REFINERY PROJECT
REFINERY FACILITIES AND TERMINAL/MARKETING FACILITIES&amp;R&amp;""Arial,Bold""&amp;12Updated as on 17th November, 1997","&amp;L&amp;""Poster Bodoni ATT,Bold""&amp;12Prepared By : EPL (Planning and Cost Control)&amp;R&amp;D, &amp;T",TRUE,FALSE,FALSE,FALSE,1,#N/A,1,1,#DIV/0!,"=R1:R5","Rwvu.A.","Cwvu.A.",FALSE,FALSE,FALSE,8,65532,65532,FALSE,FALSE,TRUE,TRUE,TRUE}</definedName>
    <definedName name="____Grp16" hidden="1">{#N/A,#N/A,FALSE,"PMTABB";#N/A,#N/A,FALSE,"PMTABB"}</definedName>
    <definedName name="____INT1" hidden="1">{#N/A,#N/A,FALSE,"COMP"}</definedName>
    <definedName name="___aaa1" hidden="1">{#N/A,#N/A,FALSE,"Model";#N/A,#N/A,FALSE,"Division"}</definedName>
    <definedName name="___c" hidden="1">{#N/A,#N/A,FALSE,"Layout Cash Flow"}</definedName>
    <definedName name="___fy97" hidden="1">{#N/A,#N/A,FALSE,"FY97";#N/A,#N/A,FALSE,"FY98";#N/A,#N/A,FALSE,"FY99";#N/A,#N/A,FALSE,"FY00";#N/A,#N/A,FALSE,"FY01"}</definedName>
    <definedName name="___Grp16" hidden="1">{#N/A,#N/A,FALSE,"PMTABB";#N/A,#N/A,FALSE,"PMTABB"}</definedName>
    <definedName name="___INT1" hidden="1">{#N/A,#N/A,FALSE,"COMP"}</definedName>
    <definedName name="___r" hidden="1">{"consolidated",#N/A,FALSE,"Sheet1";"cms",#N/A,FALSE,"Sheet1";"fse",#N/A,FALSE,"Sheet1"}</definedName>
    <definedName name="___wrn1" hidden="1">{#N/A,#N/A,FALSE,"DCF";#N/A,#N/A,FALSE,"WACC";#N/A,#N/A,FALSE,"Sales_EBIT";#N/A,#N/A,FALSE,"Capex_Depreciation";#N/A,#N/A,FALSE,"WC";#N/A,#N/A,FALSE,"Interest";#N/A,#N/A,FALSE,"Assumptions"}</definedName>
    <definedName name="__123Graph_A" hidden="1">#REF!</definedName>
    <definedName name="__123Graph_ABFG100" hidden="1">#REF!</definedName>
    <definedName name="__123Graph_ABFG25" hidden="1">#REF!</definedName>
    <definedName name="__123Graph_ABFGBILL" hidden="1">#REF!</definedName>
    <definedName name="__123Graph_ABFGBILLS" hidden="1">#REF!</definedName>
    <definedName name="__123Graph_ABFGHP" hidden="1">#REF!</definedName>
    <definedName name="__123Graph_ABFGTOT" hidden="1">#REF!</definedName>
    <definedName name="__123Graph_ACHART1" hidden="1">#REF!</definedName>
    <definedName name="__123Graph_ACHART2" hidden="1">#REF!</definedName>
    <definedName name="__123Graph_ACURRENT" hidden="1">#REF!</definedName>
    <definedName name="__123Graph_AHFL" hidden="1">#REF!</definedName>
    <definedName name="__123Graph_AHFLBILL" hidden="1">#REF!</definedName>
    <definedName name="__123Graph_ATFL" hidden="1">#REF!</definedName>
    <definedName name="__123Graph_ATFLBILL" hidden="1">#REF!</definedName>
    <definedName name="__123Graph_ATLC" hidden="1">#REF!</definedName>
    <definedName name="__123Graph_ATLCBILL" hidden="1">#REF!</definedName>
    <definedName name="__123Graph_ATLCHP" hidden="1">#REF!</definedName>
    <definedName name="__123Graph_B" hidden="1">#REF!</definedName>
    <definedName name="__123Graph_BBFG100" hidden="1">#REF!</definedName>
    <definedName name="__123Graph_BBFG25" hidden="1">#REF!</definedName>
    <definedName name="__123Graph_BBFGBILL" hidden="1">#REF!</definedName>
    <definedName name="__123Graph_BBFGBILLS" hidden="1">#REF!</definedName>
    <definedName name="__123Graph_BBFGHP" hidden="1">#REF!</definedName>
    <definedName name="__123Graph_BBFGTOT" hidden="1">#REF!</definedName>
    <definedName name="__123Graph_BCHART1" hidden="1">#REF!</definedName>
    <definedName name="__123Graph_BCHART2" hidden="1">#REF!</definedName>
    <definedName name="__123Graph_BCURRENT" hidden="1">#REF!</definedName>
    <definedName name="__123Graph_BHFL" hidden="1">#REF!</definedName>
    <definedName name="__123Graph_BHFLBILL" hidden="1">#REF!</definedName>
    <definedName name="__123Graph_BTFL" hidden="1">#REF!</definedName>
    <definedName name="__123Graph_BTFLBILL" hidden="1">#REF!</definedName>
    <definedName name="__123Graph_BTLC" hidden="1">#REF!</definedName>
    <definedName name="__123Graph_BTLCBILL" hidden="1">#REF!</definedName>
    <definedName name="__123Graph_BTLCHP" hidden="1">#REF!</definedName>
    <definedName name="__123Graph_C" hidden="1">#REF!</definedName>
    <definedName name="__123Graph_CCHART1" hidden="1">#REF!</definedName>
    <definedName name="__123Graph_CCHART2" hidden="1">#REF!</definedName>
    <definedName name="__123Graph_CCURRENT" hidden="1">#REF!</definedName>
    <definedName name="__123Graph_D" hidden="1">#REF!</definedName>
    <definedName name="__123Graph_DCHART1" hidden="1">#REF!</definedName>
    <definedName name="__123Graph_DCHART2" hidden="1">#REF!</definedName>
    <definedName name="__123Graph_DCURRENT" hidden="1">#REF!</definedName>
    <definedName name="__123Graph_E" hidden="1">#REF!</definedName>
    <definedName name="__123Graph_ECHART1" hidden="1">#REF!</definedName>
    <definedName name="__123Graph_ECHART2" hidden="1">#REF!</definedName>
    <definedName name="__123Graph_ECURRENT" hidden="1">#REF!</definedName>
    <definedName name="__123Graph_F" hidden="1">#REF!</definedName>
    <definedName name="__123Graph_FCHART1" hidden="1">#REF!</definedName>
    <definedName name="__123Graph_FCHART2" hidden="1">#REF!</definedName>
    <definedName name="__123Graph_FCURRENT" hidden="1">#REF!</definedName>
    <definedName name="__123Graph_LBL_A" hidden="1">#REF!</definedName>
    <definedName name="__123Graph_LBL_AHFL" hidden="1">#REF!</definedName>
    <definedName name="__123Graph_LBL_AHFLBILL" hidden="1">#REF!</definedName>
    <definedName name="__123Graph_LBL_ATFL" hidden="1">#REF!</definedName>
    <definedName name="__123Graph_LBL_ATFLBILL" hidden="1">#REF!</definedName>
    <definedName name="__123Graph_LBL_ATLC" hidden="1">#REF!</definedName>
    <definedName name="__123Graph_LBL_ATLCBILL" hidden="1">#REF!</definedName>
    <definedName name="__123Graph_LBL_B" hidden="1">#REF!</definedName>
    <definedName name="__123Graph_LBL_BHFL" hidden="1">#REF!</definedName>
    <definedName name="__123Graph_LBL_BHFLBILL" hidden="1">#REF!</definedName>
    <definedName name="__123Graph_LBL_BTFL" hidden="1">#REF!</definedName>
    <definedName name="__123Graph_LBL_BTFLBILL" hidden="1">#REF!</definedName>
    <definedName name="__123Graph_LBL_BTLC" hidden="1">#REF!</definedName>
    <definedName name="__123Graph_LBL_BTLCBILL" hidden="1">#REF!</definedName>
    <definedName name="__123Graph_X" hidden="1">#REF!</definedName>
    <definedName name="__123Graph_XBFG100" hidden="1">#REF!</definedName>
    <definedName name="__123Graph_XBFG25" hidden="1">#REF!</definedName>
    <definedName name="__123Graph_XBFGBILL" hidden="1">#REF!</definedName>
    <definedName name="__123Graph_XBFGBILLS" hidden="1">#REF!</definedName>
    <definedName name="__123Graph_XBFGHP" hidden="1">#REF!</definedName>
    <definedName name="__123Graph_XBFGTOT" hidden="1">#REF!</definedName>
    <definedName name="__123Graph_XCHART1" hidden="1">#REF!</definedName>
    <definedName name="__123Graph_XCHART2" hidden="1">#REF!</definedName>
    <definedName name="__123Graph_XCURRENT" hidden="1">#REF!</definedName>
    <definedName name="__123Graph_XHFL" hidden="1">#REF!</definedName>
    <definedName name="__123Graph_XHFLBILL" hidden="1">#REF!</definedName>
    <definedName name="__123Graph_XTFL" hidden="1">#REF!</definedName>
    <definedName name="__123Graph_XTFLBILL" hidden="1">#REF!</definedName>
    <definedName name="__123Graph_XTLC" hidden="1">#REF!</definedName>
    <definedName name="__123Graph_XTLCBILL" hidden="1">#REF!</definedName>
    <definedName name="__123Graph_XTLCHP" hidden="1">#REF!</definedName>
    <definedName name="__aaa1" hidden="1">{#N/A,#N/A,FALSE,"Model";#N/A,#N/A,FALSE,"Division"}</definedName>
    <definedName name="__c" hidden="1">{#N/A,#N/A,FALSE,"Layout Cash Flow"}</definedName>
    <definedName name="__FDS_HYPERLINK_TOGGLE_STATE__" hidden="1">"ON"</definedName>
    <definedName name="__fy97" hidden="1">{#N/A,#N/A,FALSE,"FY97";#N/A,#N/A,FALSE,"FY98";#N/A,#N/A,FALSE,"FY99";#N/A,#N/A,FALSE,"FY00";#N/A,#N/A,FALSE,"FY01"}</definedName>
    <definedName name="__Grp16" hidden="1">{#N/A,#N/A,FALSE,"PMTABB";#N/A,#N/A,FALSE,"PMTABB"}</definedName>
    <definedName name="__INT1" hidden="1">{#N/A,#N/A,FALSE,"COMP"}</definedName>
    <definedName name="__IntlFixup" hidden="1">TRUE</definedName>
    <definedName name="__r" hidden="1">{"consolidated",#N/A,FALSE,"Sheet1";"cms",#N/A,FALSE,"Sheet1";"fse",#N/A,FALSE,"Sheet1"}</definedName>
    <definedName name="__SSK1" hidden="1">{#N/A,#N/A,FALSE,"COMP"}</definedName>
    <definedName name="__wrn1" hidden="1">{#N/A,#N/A,FALSE,"DCF";#N/A,#N/A,FALSE,"WACC";#N/A,#N/A,FALSE,"Sales_EBIT";#N/A,#N/A,FALSE,"Capex_Depreciation";#N/A,#N/A,FALSE,"WC";#N/A,#N/A,FALSE,"Interest";#N/A,#N/A,FALSE,"Assumptions"}</definedName>
    <definedName name="_10__123Graph_ACHART_6" hidden="1">#N/A</definedName>
    <definedName name="_10__123Graph_BCHART_3" hidden="1">#REF!</definedName>
    <definedName name="_100">#REF!</definedName>
    <definedName name="_1000">#REF!</definedName>
    <definedName name="_101">#REF!</definedName>
    <definedName name="_1010">#REF!</definedName>
    <definedName name="_1020">#REF!</definedName>
    <definedName name="_1035s">#REF!</definedName>
    <definedName name="_1040">#REF!</definedName>
    <definedName name="_1050">#REF!</definedName>
    <definedName name="_1050p1">#REF!</definedName>
    <definedName name="_1050p2">#REF!</definedName>
    <definedName name="_1050p3">#REF!</definedName>
    <definedName name="_1060">#REF!</definedName>
    <definedName name="_1070">#REF!</definedName>
    <definedName name="_11__123Graph_ACHART_7" hidden="1">#N/A</definedName>
    <definedName name="_11__123Graph_DCHART_1" hidden="1">#REF!</definedName>
    <definedName name="_1111">#REF!</definedName>
    <definedName name="_1111s">#REF!</definedName>
    <definedName name="_1112">#REF!</definedName>
    <definedName name="_1120">#REF!</definedName>
    <definedName name="_1121s">#REF!</definedName>
    <definedName name="_1123s">#REF!</definedName>
    <definedName name="_1125bs">#REF!</definedName>
    <definedName name="_1125s">#REF!</definedName>
    <definedName name="_1130s">#REF!</definedName>
    <definedName name="_1160">#REF!</definedName>
    <definedName name="_12__123Graph_ACHART_8" hidden="1">#N/A</definedName>
    <definedName name="_12__123Graph_LBL_ACHART_1" hidden="1">#REF!</definedName>
    <definedName name="_1210">#REF!</definedName>
    <definedName name="_1220">#REF!</definedName>
    <definedName name="_13__123Graph_LBL_ACHART_3" hidden="1">#REF!</definedName>
    <definedName name="_1330">#REF!</definedName>
    <definedName name="_1340">#REF!</definedName>
    <definedName name="_14__123Graph_LBL_DCHART_1" hidden="1">#REF!</definedName>
    <definedName name="_17_0_0Cwvu.GREY_A" hidden="1">#REF!</definedName>
    <definedName name="_18__123Graph_BCHART_3" hidden="1">#REF!</definedName>
    <definedName name="_19__123Graph_BCHART_4" hidden="1">#REF!</definedName>
    <definedName name="_20__123Graph_BCHART_5" hidden="1">#REF!</definedName>
    <definedName name="_2000">#REF!</definedName>
    <definedName name="_2000ytd">#REF!</definedName>
    <definedName name="_2020">#REF!</definedName>
    <definedName name="_2040a">#REF!</definedName>
    <definedName name="_21__123Graph_BCHART_6" hidden="1">#REF!</definedName>
    <definedName name="_22">#REF!</definedName>
    <definedName name="_22__123Graph_BCHART_7" hidden="1">#REF!</definedName>
    <definedName name="_3">#REF!</definedName>
    <definedName name="_3001">#REF!</definedName>
    <definedName name="_3007bs">#REF!</definedName>
    <definedName name="_3008s">#REF!</definedName>
    <definedName name="_3009s">#REF!</definedName>
    <definedName name="_31__123Graph_LBL_ACHART_3" hidden="1">#REF!</definedName>
    <definedName name="_32__123Graph_LBL_ACHART_4" hidden="1">#REF!</definedName>
    <definedName name="_3290">+#REF!+#REF!+#REF!+#REF!+#REF!+#REF!+#REF!+#REF!+#REF!+#REF!+#REF!+#REF!+#REF!+#REF!+#REF!+#REF!+#REF!+#REF!+#REF!+#REF!+#REF!+#REF!+#REF!+#REF!+#REF!+#REF!+#REF!+#REF!</definedName>
    <definedName name="_33__123Graph_LBL_ACHART_5" hidden="1">#REF!</definedName>
    <definedName name="_3330">+#REF!+#REF!+#REF!+#REF!+#REF!+#REF!+#REF!+#REF!+#REF!+#REF!+#REF!+#REF!+#REF!+#REF!+#REF!+#REF!+#REF!+#REF!+#REF!+#REF!+#REF!+#REF!+#REF!+#REF!+#REF!+#REF!+#REF!+#REF!</definedName>
    <definedName name="_34__123Graph_LBL_ACHART_6" hidden="1">#REF!</definedName>
    <definedName name="_35__123Graph_LBL_ACHART_7" hidden="1">#REF!</definedName>
    <definedName name="_35B0">+#REF!+#REF!+#REF!+#REF!+#REF!+#REF!+#REF!+#REF!+#REF!+#REF!+#REF!+#REF!+#REF!+#REF!+#REF!+#REF!+#REF!+#REF!+#REF!+#REF!+#REF!+#REF!+#REF!+#REF!+#REF!+#REF!+#REF!+#REF!</definedName>
    <definedName name="_3690">+#REF!-#REF!+#REF!+#REF!+#REF!+#REF!+#REF!+#REF!+#REF!+#REF!+#REF!+#REF!+#REF!+#REF!+#REF!+#REF!+#REF!+#REF!+#REF!+#REF!+#REF!+#REF!+#REF!+#REF!+#REF!+#REF!+#REF!+#REF!</definedName>
    <definedName name="_37__123Graph_LBL_BCHART_2" hidden="1">#REF!</definedName>
    <definedName name="_38__123Graph_LBL_BCHART_3" hidden="1">#REF!</definedName>
    <definedName name="_38B0">+#REF!+#REF!+#REF!+#REF!+#REF!+#REF!+#REF!+#REF!+#REF!+#REF!+#REF!+#REF!+#REF!+#REF!+#REF!+#REF!+#REF!+#REF!+#REF!+#REF!+#REF!+#REF!+#REF!+#REF!+#REF!+#REF!+#REF!+#REF!</definedName>
    <definedName name="_39__123Graph_LBL_BCHART_4" hidden="1">#REF!</definedName>
    <definedName name="_40__123Graph_LBL_BCHART_5" hidden="1">#REF!</definedName>
    <definedName name="_41__123Graph_LBL_BCHART_6" hidden="1">#REF!</definedName>
    <definedName name="_42__123Graph_LBL_BCHART_7" hidden="1">#REF!</definedName>
    <definedName name="_50__123Graph_XCHART_3" hidden="1">#REF!</definedName>
    <definedName name="_500000000000">#REF!</definedName>
    <definedName name="_51__123Graph_XCHART_4" hidden="1">#REF!</definedName>
    <definedName name="_52__123Graph_XCHART_5" hidden="1">#REF!</definedName>
    <definedName name="_53__123Graph_XCHART_6" hidden="1">#REF!</definedName>
    <definedName name="_54__123Graph_XCHART_7" hidden="1">#REF!</definedName>
    <definedName name="_55__123Graph_XCHART_8" hidden="1">#REF!</definedName>
    <definedName name="_7__123Graph_ACHART_1" hidden="1">#REF!</definedName>
    <definedName name="_7__123Graph_ACHART_3" hidden="1">#N/A</definedName>
    <definedName name="_8__123Graph_ACHART_3" hidden="1">#REF!</definedName>
    <definedName name="_8__123Graph_ACHART_4" hidden="1">#N/A</definedName>
    <definedName name="_9__123Graph_ACHART_5" hidden="1">#N/A</definedName>
    <definedName name="_9__123Graph_BCHART_1" hidden="1">#REF!</definedName>
    <definedName name="_a1">#REF!</definedName>
    <definedName name="_aaa1" hidden="1">{#N/A,#N/A,FALSE,"Model";#N/A,#N/A,FALSE,"Division"}</definedName>
    <definedName name="_abc" hidden="1">#REF!</definedName>
    <definedName name="_Ack3" hidden="1">{#N/A,#N/A,FALSE,"COMP"}</definedName>
    <definedName name="_B1">#REF!</definedName>
    <definedName name="_bdm.91CD4DEC29C049BD929A8110F777B566.edm" hidden="1">#REF!</definedName>
    <definedName name="_bdm.9D576385AB334E0F91FC7FB7CEA21807.edm" hidden="1">#REF!</definedName>
    <definedName name="_bdm.F8A8DCEB4DD84118B520FF6070B6FAA2.edm" hidden="1">#REF!</definedName>
    <definedName name="_Brand">#REF!</definedName>
    <definedName name="_BS1">#REF!</definedName>
    <definedName name="_BS2">#REF!</definedName>
    <definedName name="_c" hidden="1">{#N/A,#N/A,FALSE,"Layout Cash Flow"}</definedName>
    <definedName name="_DAT1">#REF!</definedName>
    <definedName name="_DAT10">#REF!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Fill" hidden="1">#REF!</definedName>
    <definedName name="_xlnm._FilterDatabase" hidden="1">#REF!</definedName>
    <definedName name="_ftn1">#REF!</definedName>
    <definedName name="_ftn2">#REF!</definedName>
    <definedName name="_ftnref1">#REF!</definedName>
    <definedName name="_ftnref2">#REF!</definedName>
    <definedName name="_fy97" hidden="1">{#N/A,#N/A,FALSE,"FY97";#N/A,#N/A,FALSE,"FY98";#N/A,#N/A,FALSE,"FY99";#N/A,#N/A,FALSE,"FY00";#N/A,#N/A,FALSE,"FY01"}</definedName>
    <definedName name="_Grp16" hidden="1">{#N/A,#N/A,FALSE,"PMTABB";#N/A,#N/A,FALSE,"PMTABB"}</definedName>
    <definedName name="_GSRATES_1" hidden="1">"CT30000120021231        "</definedName>
    <definedName name="_GSRATES_10" hidden="1">"CF3000012002123120020331"</definedName>
    <definedName name="_GSRATES_2" hidden="1">"CT30000120031231        "</definedName>
    <definedName name="_GSRATES_3" hidden="1">"CT30000120040331        "</definedName>
    <definedName name="_GSRATES_4" hidden="1">"CF3000012004033120030331"</definedName>
    <definedName name="_GSRATES_5" hidden="1">"CF3000012002093020020331"</definedName>
    <definedName name="_GSRATES_6" hidden="1">"CF3000012003123120030331"</definedName>
    <definedName name="_GSRATES_7" hidden="1">"CT300001Latest          "</definedName>
    <definedName name="_GSRATES_8" hidden="1">"CT300001Latest          "</definedName>
    <definedName name="_GSRATES_9" hidden="1">"CF3000012002123120020331"</definedName>
    <definedName name="_GSRATES_COUNT" hidden="1">10</definedName>
    <definedName name="_INT1" hidden="1">{#N/A,#N/A,FALSE,"COMP"}</definedName>
    <definedName name="_jANSE_123" hidden="1">#REF!</definedName>
    <definedName name="_k13" hidden="1">{0,0,FALSE,0}</definedName>
    <definedName name="_Key1" hidden="1">#REF!</definedName>
    <definedName name="_Key2" hidden="1">#REF!</definedName>
    <definedName name="_Order1" hidden="1">255</definedName>
    <definedName name="_Order1_1" hidden="1">255</definedName>
    <definedName name="_Order2" hidden="1">255</definedName>
    <definedName name="_Order2_1" hidden="1">255</definedName>
    <definedName name="_Parse_Out" hidden="1">#REF!</definedName>
    <definedName name="_PRN1">#REF!</definedName>
    <definedName name="_r" hidden="1">{"consolidated",#N/A,FALSE,"Sheet1";"cms",#N/A,FALSE,"Sheet1";"fse",#N/A,FALSE,"Sheet1"}</definedName>
    <definedName name="_Regression_Int" hidden="1">1</definedName>
    <definedName name="_sga" hidden="1">#REF!</definedName>
    <definedName name="_Sort" hidden="1">#REF!</definedName>
    <definedName name="_SSK1" hidden="1">{#N/A,#N/A,FALSE,"COMP"}</definedName>
    <definedName name="_Table1_In1" hidden="1">#REF!</definedName>
    <definedName name="_Table1_Out" hidden="1">#REF!</definedName>
    <definedName name="_Table2_In1" hidden="1">#REF!</definedName>
    <definedName name="_Table2_In2" hidden="1">#REF!</definedName>
    <definedName name="_Table2_Out" hidden="1">#REF!</definedName>
    <definedName name="_Table3_In2" hidden="1">#REF!</definedName>
    <definedName name="_Toc106674539">#REF!</definedName>
    <definedName name="_Toc106674540">#REF!</definedName>
    <definedName name="_Toc106674541">#REF!</definedName>
    <definedName name="_Toc106674542">#REF!</definedName>
    <definedName name="_Toc106674544">#REF!</definedName>
    <definedName name="_Toc106725372">#REF!</definedName>
    <definedName name="_Toc106725373">#REF!</definedName>
    <definedName name="_Toc106725374">#REF!</definedName>
    <definedName name="_Toc106725376">#REF!</definedName>
    <definedName name="_Toc107310974">#REF!</definedName>
    <definedName name="_Toc108599396">#REF!</definedName>
    <definedName name="_Toc48964880">#REF!</definedName>
    <definedName name="_Toc48964889">#REF!</definedName>
    <definedName name="_Toc48964890">#REF!</definedName>
    <definedName name="_Toc48964892">#REF!</definedName>
    <definedName name="_Toc48964893">#REF!</definedName>
    <definedName name="_Toc52258802">#REF!</definedName>
    <definedName name="_Toc54405971">#REF!</definedName>
    <definedName name="_Toc54405973">#REF!</definedName>
    <definedName name="_Toc54405976">#REF!</definedName>
    <definedName name="_Toc54405978">#REF!</definedName>
    <definedName name="_Toc54405981">#REF!</definedName>
    <definedName name="_Toc54405983">#REF!</definedName>
    <definedName name="_Toc54405986">#REF!</definedName>
    <definedName name="_Toc54405987">#REF!</definedName>
    <definedName name="_Toc54405989">#REF!</definedName>
    <definedName name="_Toc54427622">#REF!</definedName>
    <definedName name="_Toc73265448">#REF!</definedName>
    <definedName name="_Toc73265449">#REF!</definedName>
    <definedName name="_Toc73265450">#REF!</definedName>
    <definedName name="_Toc73265451">#REF!</definedName>
    <definedName name="_Toc73265452">#REF!</definedName>
    <definedName name="_Toc73265455">#REF!</definedName>
    <definedName name="_Toc73265458">#REF!</definedName>
    <definedName name="_Toc73265461">#REF!</definedName>
    <definedName name="_Toc93204669">#REF!</definedName>
    <definedName name="_Toc93204672">#REF!</definedName>
    <definedName name="_Toc93204673">#REF!</definedName>
    <definedName name="_wrn1" hidden="1">{#N/A,#N/A,FALSE,"DCF";#N/A,#N/A,FALSE,"WACC";#N/A,#N/A,FALSE,"Sales_EBIT";#N/A,#N/A,FALSE,"Capex_Depreciation";#N/A,#N/A,FALSE,"WC";#N/A,#N/A,FALSE,"Interest";#N/A,#N/A,FALSE,"Assumptions"}</definedName>
    <definedName name="a" hidden="1">#REF!</definedName>
    <definedName name="A\" hidden="1">#REF!</definedName>
    <definedName name="A41c24">#REF!</definedName>
    <definedName name="aaa" hidden="1">{#N/A,#N/A,FALSE,"Staffnos &amp; cost"}</definedName>
    <definedName name="AAA_DOCTOPS" hidden="1">"AAA_SET"</definedName>
    <definedName name="AAA_duser" hidden="1">"OFF"</definedName>
    <definedName name="aaaa" hidden="1">{#N/A,#N/A,FALSE,"Model";#N/A,#N/A,FALSE,"Division"}</definedName>
    <definedName name="aaaaa" hidden="1">{TRUE,TRUE,-1.25,-15.5,456.75,279.75,FALSE,FALSE,TRUE,TRUE,0,1,21,1,127,6,3,4,TRUE,TRUE,3,TRUE,1,TRUE,100,"Swvu.profits.","ACwvu.profits.",1,FALSE,FALSE,0.511811023622047,0.511811023622047,0.511811023622047,0.511811023622047,1,"","",FALSE,FALSE,FALSE,FALSE,1,#N/A,1,1,#DIV/0!,FALSE,"Rwvu.profits.",#N/A,FALSE,FALSE}</definedName>
    <definedName name="aaaaaa" hidden="1">{#N/A,#N/A,TRUE,"Q3 - FY98 - Reconciliation";#N/A,#N/A,TRUE,"Recon Summary - Civ";#N/A,#N/A,TRUE,"Recon Summary - DoD-APG";#N/A,#N/A,TRUE,"Recon Summary - Healthcare";#N/A,#N/A,TRUE,"Recon Summary - He";#N/A,#N/A,TRUE,"Recon Summary - S&amp;L"}</definedName>
    <definedName name="aaaaaaaa" hidden="1">{#N/A,#N/A,FALSE,"Reported$ - Sum";#N/A,#N/A,FALSE,"Reported$ - Detail";#N/A,#N/A,FALSE,"Constant$ - Sum";#N/A,#N/A,FALSE,"Constant$ - Detail"}</definedName>
    <definedName name="aaaaaaaaaaaa" hidden="1">{"Frgen",#N/A,FALSE,"A";"Résu",#N/A,FALSE,"A"}</definedName>
    <definedName name="aaaaaaaaaaaaaaa" hidden="1">{#N/A,#N/A,TRUE,"Season &amp; Target";#N/A,#N/A,TRUE,"Services";#N/A,#N/A,TRUE,"Headcount";#N/A,#N/A,TRUE,"Expense";#N/A,#N/A,TRUE,"Revenue";#N/A,#N/A,TRUE,"98_fcst"}</definedName>
    <definedName name="aaaaaaaaaaaaaaaaaaa" hidden="1">{#N/A,#N/A,TRUE,"Q3 - FY98 - Reconciliation";#N/A,#N/A,TRUE,"Recon Summary - Civ";#N/A,#N/A,TRUE,"Recon Summary - DoD-APG";#N/A,#N/A,TRUE,"Recon Summary - Healthcare";#N/A,#N/A,TRUE,"Recon Summary - He";#N/A,#N/A,TRUE,"Recon Summary - S&amp;L"}</definedName>
    <definedName name="aaaaaaaaaaaaaaaaaaaaaaa" hidden="1">{#N/A,#N/A,TRUE,"Q3 - FY98 - Reconciliation";#N/A,#N/A,TRUE,"Recon Summary - Civ";#N/A,#N/A,TRUE,"Recon Summary - DoD-APG";#N/A,#N/A,TRUE,"Recon Summary - Healthcare";#N/A,#N/A,TRUE,"Recon Summary - He";#N/A,#N/A,TRUE,"Recon Summary - S&amp;L"}</definedName>
    <definedName name="aaaaab" hidden="1">{#N/A,#N/A,FALSE,"Model";#N/A,#N/A,FALSE,"Division"}</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c" hidden="1">#REF!</definedName>
    <definedName name="Abnormal">#REF!</definedName>
    <definedName name="acc" hidden="1">{#N/A,#N/A,FALSE,"Calc";#N/A,#N/A,FALSE,"Sensitivity";#N/A,#N/A,FALSE,"LT Earn.Dil.";#N/A,#N/A,FALSE,"Dil. AVP"}</definedName>
    <definedName name="AccessDatabase" hidden="1">"W:\2000-01 Srb\March 2001\Lease Payments\outstanding lease.mdb"</definedName>
    <definedName name="Account">#REF!</definedName>
    <definedName name="AccountGroup">#REF!</definedName>
    <definedName name="AccountGroup202">#REF!</definedName>
    <definedName name="AccountGroup203">#REF!</definedName>
    <definedName name="AccountGroup204">#REF!</definedName>
    <definedName name="AccountGroup205">#REF!</definedName>
    <definedName name="AccountGroup213">#REF!</definedName>
    <definedName name="AccountGroup215">#REF!</definedName>
    <definedName name="AccountGroup241">#REF!</definedName>
    <definedName name="AccountGroup401">#REF!</definedName>
    <definedName name="AccountGroup501">#REF!</definedName>
    <definedName name="AccountGroup665">#REF!</definedName>
    <definedName name="Accrual">#REF!</definedName>
    <definedName name="Accrue">#REF!</definedName>
    <definedName name="Actual">#REF!</definedName>
    <definedName name="additions" hidden="1">{#N/A,#N/A,FALSE,"COMP"}</definedName>
    <definedName name="adfs" hidden="1">{#N/A,#N/A,FALSE,"PMTABB";#N/A,#N/A,FALSE,"PMTABB"}</definedName>
    <definedName name="aer" hidden="1">{#N/A,#N/A,FALSE,"EW"}</definedName>
    <definedName name="afd" hidden="1">#REF!</definedName>
    <definedName name="AFSDF" hidden="1">{#N/A,#N/A,FALSE,"PMTABB";#N/A,#N/A,FALSE,"PMTABB"}</definedName>
    <definedName name="afsdrt" hidden="1">{#N/A,#N/A,FALSE,"Aging Summary";#N/A,#N/A,FALSE,"Ratio Analysis";#N/A,#N/A,FALSE,"Test 120 Day Accts";#N/A,#N/A,FALSE,"Tickmarks"}</definedName>
    <definedName name="afssdrt" hidden="1">{#N/A,#N/A,FALSE,"EW"}</definedName>
    <definedName name="ag" hidden="1">{TRUE,TRUE,-1.25,-15.5,456.75,279.75,FALSE,FALSE,TRUE,TRUE,0,1,8,1,4,6,3,4,TRUE,TRUE,3,TRUE,1,TRUE,100,"Swvu.turnover.","ACwvu.turnover.",1,FALSE,FALSE,0.511811023622047,0.511811023622047,0.511811023622047,0.511811023622047,1,"","",FALSE,FALSE,FALSE,FALSE,1,#N/A,1,1,#DIV/0!,FALSE,"Rwvu.turnover.",#N/A,FALSE,FALSE}</definedName>
    <definedName name="Age">#REF!</definedName>
    <definedName name="agfds" hidden="1">{TRUE,TRUE,-1.25,-15.5,456.75,279.75,FALSE,FALSE,TRUE,TRUE,0,1,8,1,4,6,3,4,TRUE,TRUE,3,TRUE,1,TRUE,100,"Swvu.turnover.","ACwvu.turnover.",1,FALSE,FALSE,0.511811023622047,0.511811023622047,0.511811023622047,0.511811023622047,1,"","",FALSE,FALSE,FALSE,FALSE,1,#N/A,1,1,#DIV/0!,FALSE,"Rwvu.turnover.",#N/A,FALSE,FALSE}</definedName>
    <definedName name="aicc">#REF!</definedName>
    <definedName name="ALCHEMEX_DRILL_SET">"Item001||Customer001"</definedName>
    <definedName name="All_Data">OFFSET(#REF!,1,0,COUNTA(#REF!),COUNTA(#REF!))</definedName>
    <definedName name="amort" hidden="1">{#N/A,#N/A,FALSE,"BS";#N/A,#N/A,FALSE,"PL";#N/A,#N/A,FALSE,"A";#N/A,#N/A,FALSE,"B";#N/A,#N/A,FALSE,"B1";#N/A,#N/A,FALSE,"C";#N/A,#N/A,FALSE,"C1";#N/A,#N/A,FALSE,"C2";#N/A,#N/A,FALSE,"D";#N/A,#N/A,FALSE,"E";#N/A,#N/A,FALSE,"F";#N/A,#N/A,FALSE,"AA";#N/A,#N/A,FALSE,"BB";#N/A,#N/A,FALSE,"CC";#N/A,#N/A,FALSE,"DD";#N/A,#N/A,FALSE,"EE";#N/A,#N/A,FALSE,"FF";#N/A,#N/A,FALSE,"PL10";#N/A,#N/A,FALSE,"PL20";#N/A,#N/A,FALSE,"PL30"}</definedName>
    <definedName name="amortis"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anscount" hidden="1">8</definedName>
    <definedName name="aq" hidden="1">{#N/A,#N/A,FALSE,"Turnover"}</definedName>
    <definedName name="AQW" hidden="1">{#N/A,#N/A,FALSE,"Turnover"}</definedName>
    <definedName name="AS" hidden="1">{#N/A,#N/A,FALSE,"COMP"}</definedName>
    <definedName name="AS2DocOpenMode" hidden="1">"AS2DocumentEdit"</definedName>
    <definedName name="AS2NamedRange" hidden="1">5</definedName>
    <definedName name="AS2ReportLS" hidden="1">1</definedName>
    <definedName name="AS2SyncStepLS" hidden="1">0</definedName>
    <definedName name="AS2TickmarkLS" hidden="1">#REF!</definedName>
    <definedName name="AS2VersionLS" hidden="1">300</definedName>
    <definedName name="asaas" hidden="1">{#N/A,#N/A,FALSE,"COMP"}</definedName>
    <definedName name="asdjasldkfj" hidden="1">{#N/A,#N/A,FALSE,"PMTABB";#N/A,#N/A,FALSE,"PMTABB"}</definedName>
    <definedName name="asdsar" hidden="1">{#N/A,#N/A,FALSE,"ISBL"}</definedName>
    <definedName name="asdse" hidden="1">{#N/A,#N/A,FALSE,"Model";#N/A,#N/A,FALSE,"Division"}</definedName>
    <definedName name="asf" hidden="1">{TRUE,TRUE,-1.25,-15.5,484.5,255,FALSE,FALSE,TRUE,FALSE,0,2,16,1,6,13,5,4,TRUE,TRUE,3,TRUE,1,TRUE,75,"Swvu.A.","ACwvu.A.",#N/A,FALSE,FALSE,0.2,0.22,1,0.641,2,"&amp;L&amp;""Arial,Bold""&amp;11Essar Projects Limited
EOL Refinery Project&amp;C&amp;""Arial,Bold""&amp;14TOTAL REFINERY PROJECT
REFINERY FACILITIES AND TERMINAL/MARKETING FACILITIES&amp;R&amp;""Arial,Bold""&amp;12Updated as on 17th November, 1997","&amp;L&amp;""Poster Bodoni ATT,Bold""&amp;12Prepared By : EPL (Planning and Cost Control)&amp;R&amp;D, &amp;T",TRUE,FALSE,FALSE,FALSE,1,#N/A,1,1,#DIV/0!,"=R1:R5","Rwvu.A.","Cwvu.A.",FALSE,FALSE,FALSE,8,65532,65532,FALSE,FALSE,TRUE,TRUE,TRUE}</definedName>
    <definedName name="asfg" hidden="1">{#N/A,#N/A,FALSE,"Balance Sheet";#N/A,#N/A,FALSE,"Income Statement";#N/A,#N/A,FALSE,"Changes in Financial Position"}</definedName>
    <definedName name="asfsdf" hidden="1">{#N/A,#N/A,FALSE,"COMP"}</definedName>
    <definedName name="asha" hidden="1">{#N/A,#N/A,FALSE,"COMP"}</definedName>
    <definedName name="askn" hidden="1">{#N/A,#N/A,FALSE,"COMP"}</definedName>
    <definedName name="ass" hidden="1">{#N/A,#N/A,FALSE,"Balance Sheet";#N/A,#N/A,FALSE,"Income Statement";#N/A,#N/A,FALSE,"Changes in Financial Position"}</definedName>
    <definedName name="Assets">#REF!</definedName>
    <definedName name="Assocs">#REF!</definedName>
    <definedName name="Avashni">#REF!</definedName>
    <definedName name="avl_account">#REF!</definedName>
    <definedName name="AVL_YTD_Budget">#REF!</definedName>
    <definedName name="aw4wb" hidden="1">{#N/A,#N/A,FALSE,"ISBL"}</definedName>
    <definedName name="awe" hidden="1">{#N/A,#N/A,FALSE,"PGW"}</definedName>
    <definedName name="aweaw3" hidden="1">{#N/A,#N/A,FALSE,"OSBL"}</definedName>
    <definedName name="AZDAZDDAZD" hidden="1">{"Frgen",#N/A,FALSE,"A";"Résu",#N/A,FALSE,"A"}</definedName>
    <definedName name="B">#REF!</definedName>
    <definedName name="B.3">#REF!</definedName>
    <definedName name="Balance">#REF!</definedName>
    <definedName name="balancesheet">#REF!</definedName>
    <definedName name="BalanceType">#REF!</definedName>
    <definedName name="Bank" hidden="1">{TRUE,TRUE,-1.25,-15.5,456.75,279.75,FALSE,FALSE,TRUE,TRUE,0,1,21,1,127,6,3,4,TRUE,TRUE,3,TRUE,1,TRUE,100,"Swvu.profits.","ACwvu.profits.",1,FALSE,FALSE,0.511811023622047,0.511811023622047,0.511811023622047,0.511811023622047,1,"","",FALSE,FALSE,FALSE,FALSE,1,#N/A,1,1,#DIV/0!,FALSE,"Rwvu.profits.",#N/A,FALSE,FALSE}</definedName>
    <definedName name="bank1" hidden="1">{TRUE,TRUE,-1.25,-15.5,456.75,279.75,FALSE,FALSE,TRUE,TRUE,0,1,21,1,127,6,3,4,TRUE,TRUE,3,TRUE,1,TRUE,100,"Swvu.profits.","ACwvu.profits.",1,FALSE,FALSE,0.511811023622047,0.511811023622047,0.511811023622047,0.511811023622047,1,"","",FALSE,FALSE,FALSE,FALSE,1,#N/A,1,1,#DIV/0!,FALSE,"Rwvu.profits.",#N/A,FALSE,FALSE}</definedName>
    <definedName name="Bankbal">#REF!</definedName>
    <definedName name="BANKS">OFFSET(#REF!,0,0,COUNTA(#REF!),2)</definedName>
    <definedName name="base1" hidden="1">#REF!</definedName>
    <definedName name="Batch_Period">#REF!</definedName>
    <definedName name="Batch_QTY">#REF!</definedName>
    <definedName name="bb" hidden="1">{"histincome",#N/A,FALSE,"hyfins";"closing balance",#N/A,FALSE,"hyfins"}</definedName>
    <definedName name="bbbbb" hidden="1">{"consolidated",#N/A,FALSE,"Sheet1";"cms",#N/A,FALSE,"Sheet1";"fse",#N/A,FALSE,"Sheet1"}</definedName>
    <definedName name="bbbbbbbb" hidden="1">{#N/A,#N/A,FALSE,"Reported$ - Sum";#N/A,#N/A,FALSE,"Reported$ - Detail";#N/A,#N/A,FALSE,"Constant$ - Sum";#N/A,#N/A,FALSE,"Constant$ - Detail"}</definedName>
    <definedName name="bbbbbbbbbbbbb" hidden="1">{"Frgen",#N/A,FALSE,"A";"Résu",#N/A,FALSE,"A"}</definedName>
    <definedName name="BBBEE_Spend">OFFSET(#REF!,1,0,COUNTA(#REF!),1)</definedName>
    <definedName name="bfg" hidden="1">{#N/A,#N/A,FALSE,"COMP"}</definedName>
    <definedName name="BG_Del" hidden="1">15</definedName>
    <definedName name="BG_Ins" hidden="1">4</definedName>
    <definedName name="BG_Mod" hidden="1">6</definedName>
    <definedName name="bgh" hidden="1">{"histincome",#N/A,FALSE,"hyfins";"closing balance",#N/A,FALSE,"hyfins"}</definedName>
    <definedName name="BNE_MESSAGES_HIDDEN" hidden="1">#REF!</definedName>
    <definedName name="bnnn" hidden="1">{"consolidated",#N/A,FALSE,"Sheet1";"cms",#N/A,FALSE,"Sheet1";"fse",#N/A,FALSE,"Sheet1"}</definedName>
    <definedName name="bnuyyg" hidden="1">{TRUE,TRUE,-1.25,-15.5,484.5,255,FALSE,FALSE,TRUE,FALSE,0,2,16,1,6,13,5,4,TRUE,TRUE,3,TRUE,1,TRUE,75,"Swvu.A.","ACwvu.A.",#N/A,FALSE,FALSE,0.2,0.22,1,0.641,2,"&amp;L&amp;""Arial,Bold""&amp;11Essar Projects Limited
EOL Refinery Project&amp;C&amp;""Arial,Bold""&amp;14TOTAL REFINERY PROJECT
REFINERY FACILITIES AND TERMINAL/MARKETING FACILITIES&amp;R&amp;""Arial,Bold""&amp;12Updated as on 17th November, 1997","&amp;L&amp;""Poster Bodoni ATT,Bold""&amp;12Prepared By : EPL (Planning and Cost Control)&amp;R&amp;D, &amp;T",TRUE,FALSE,FALSE,FALSE,1,#N/A,1,1,#DIV/0!,"=R1:R5","Rwvu.A.","Cwvu.A.",FALSE,FALSE,FALSE,8,65532,65532,FALSE,FALSE,TRUE,TRUE,TRUE}</definedName>
    <definedName name="BO_BWO_Spend">OFFSET(#REF!,1,0,COUNTA(#REF!),1)</definedName>
    <definedName name="BO_Spend">OFFSET(#REF!,1,0,COUNTA(#REF!),1)</definedName>
    <definedName name="branch_accounts">#REF!</definedName>
    <definedName name="Brand">#REF!</definedName>
    <definedName name="Brandchanges">#REF!</definedName>
    <definedName name="Brandstatement">#REF!</definedName>
    <definedName name="bs">#REF!</definedName>
    <definedName name="bty" hidden="1">{#N/A,#N/A,FALSE,"PGW"}</definedName>
    <definedName name="Budget">#REF!</definedName>
    <definedName name="Budget_FiscalPeriod">#REF!</definedName>
    <definedName name="Budget_FiscalPeriodYTD">#REF!</definedName>
    <definedName name="Budget_FiscalYear">#REF!</definedName>
    <definedName name="Budget_GL_Seg1">#REF!</definedName>
    <definedName name="Budget_GL_Seg3">#REF!</definedName>
    <definedName name="BUnit">#REF!</definedName>
    <definedName name="BUS_INPUT">#REF!</definedName>
    <definedName name="business">#REF!</definedName>
    <definedName name="BWO_Spend">OFFSET(#REF!,1,0,COUNTA(#REF!),1)</definedName>
    <definedName name="C.4">#REF!</definedName>
    <definedName name="Cal_period">#REF!</definedName>
    <definedName name="Cal_year">#REF!</definedName>
    <definedName name="Cap" hidden="1">{TRUE,TRUE,-1.25,-15.5,456.75,279.75,FALSE,FALSE,TRUE,TRUE,0,1,18,1,199,6,3,4,TRUE,TRUE,3,TRUE,1,TRUE,100,"Swvu.cash.","ACwvu.cash.",1,FALSE,FALSE,0.511811023622047,0.511811023622047,0.511811023622047,0.511811023622047,1,"","",FALSE,FALSE,FALSE,FALSE,1,#N/A,1,1,#DIV/0!,FALSE,"Rwvu.cash.",#N/A,FALSE,FALSE}</definedName>
    <definedName name="CASCSAC" hidden="1">{#N/A,#N/A,FALSE,"TOWNSHIP"}</definedName>
    <definedName name="Categories">#REF!</definedName>
    <definedName name="Category">#REF!</definedName>
    <definedName name="Category_Income_Statement___Cumulative">"_2000ytd"</definedName>
    <definedName name="CATID">#REF!</definedName>
    <definedName name="cb_sChart155F5559_opts" hidden="1">"1, 1, 1, False, 2, False, False, , 0, False, False, 1, 1"</definedName>
    <definedName name="cb_sChart155F5734_opts" hidden="1">"1, 1, 1, False, 2, False, False, , 0, False, False, 2, 1"</definedName>
    <definedName name="cb_sChart155F57B3_opts" hidden="1">"1, 1, 1, False, 2, False, False, , 0, False, False, 1, 1"</definedName>
    <definedName name="cc">#REF!</definedName>
    <definedName name="ccc" hidden="1">{#N/A,#N/A,FALSE,"Calc";#N/A,#N/A,FALSE,"Sensitivity";#N/A,#N/A,FALSE,"LT Earn.Dil.";#N/A,#N/A,FALSE,"Dil. AVP"}</definedName>
    <definedName name="cccc" hidden="1">{#N/A,#N/A,FALSE,"Layout Cash Flow"}</definedName>
    <definedName name="ccccc" hidden="1">{#N/A,#N/A,FALSE,"Layout Cash Flow"}</definedName>
    <definedName name="CCDet">#REF!</definedName>
    <definedName name="Cenario">#REF!</definedName>
    <definedName name="centre">#REF!</definedName>
    <definedName name="cghfy" hidden="1">{TRUE,TRUE,-1.25,-15.5,484.5,255,FALSE,FALSE,TRUE,FALSE,0,2,16,1,6,13,5,4,TRUE,TRUE,3,TRUE,1,TRUE,75,"Swvu.A.","ACwvu.A.",#N/A,FALSE,FALSE,0.2,0.22,1,0.641,2,"&amp;L&amp;""Arial,Bold""&amp;11Essar Projects Limited
EOL Refinery Project&amp;C&amp;""Arial,Bold""&amp;14TOTAL REFINERY PROJECT
REFINERY FACILITIES AND TERMINAL/MARKETING FACILITIES&amp;R&amp;""Arial,Bold""&amp;12Updated as on 17th November, 1997","&amp;L&amp;""Poster Bodoni ATT,Bold""&amp;12Prepared By : EPL (Planning and Cost Control)&amp;R&amp;D, &amp;T",TRUE,FALSE,FALSE,FALSE,1,#N/A,1,1,#DIV/0!,"=R1:R5","Rwvu.A.","Cwvu.A.",FALSE,FALSE,FALSE,8,65532,65532,FALSE,FALSE,TRUE,TRUE,TRUE}</definedName>
    <definedName name="cgvg" hidden="1">{#N/A,#N/A,FALSE,"FREE"}</definedName>
    <definedName name="Channel">#REF!</definedName>
    <definedName name="chgcvhgvvg" hidden="1">#REF!</definedName>
    <definedName name="Class">#REF!</definedName>
    <definedName name="Clayville">#REF!</definedName>
    <definedName name="cma" hidden="1">#REF!</definedName>
    <definedName name="Co">#REF!</definedName>
    <definedName name="cogs">#REF!</definedName>
    <definedName name="COGS15">#REF!</definedName>
    <definedName name="conf_balamended" hidden="1">{#N/A,#N/A,FALSE,"PMTABB";#N/A,#N/A,FALSE,"PMTABB"}</definedName>
    <definedName name="Consolidated" hidden="1">{"P1",#N/A,TRUE,"P1";"P2",#N/A,TRUE,"P2"}</definedName>
    <definedName name="ConsumerTB">#REF!</definedName>
    <definedName name="Contract_Exchange_Rate">#REF!</definedName>
    <definedName name="COPY4" hidden="1">#REF!</definedName>
    <definedName name="Cost_Centre">#REF!</definedName>
    <definedName name="Cost_type">#REF!</definedName>
    <definedName name="Country">#REF!</definedName>
    <definedName name="csDesignMode">1</definedName>
    <definedName name="csRV_CashFlow_BS_Dim01">"="</definedName>
    <definedName name="csRV_CashFlow_BS_Dim02">#REF!</definedName>
    <definedName name="csRV_CashFlow_BS_Dim03">"="</definedName>
    <definedName name="csRV_CashFlow_BS_Dim04">"="</definedName>
    <definedName name="csRV_CashFlow_BS_Dim05">#REF!</definedName>
    <definedName name="csRV_CashFlow_BS_Dim06">#REF!</definedName>
    <definedName name="csRV_CashFlow_BS_Dim07">"="</definedName>
    <definedName name="csRV_CashFlow_BS_Dim08">#REF!</definedName>
    <definedName name="csRV_CashFlow_BS_Dim09">"="</definedName>
    <definedName name="csRV_CashFlow_BSAnchor">#REF!</definedName>
    <definedName name="csRV_CashFlow_IS_Dim01">"="</definedName>
    <definedName name="csRV_CashFlow_IS_Dim02">#REF!</definedName>
    <definedName name="csRV_CashFlow_IS_Dim03">"="</definedName>
    <definedName name="csRV_CashFlow_IS_Dim04">"="</definedName>
    <definedName name="csRV_CashFlow_IS_Dim05">#REF!</definedName>
    <definedName name="csRV_CashFlow_IS_Dim06">#REF!</definedName>
    <definedName name="csRV_CashFlow_IS_Dim07">"="</definedName>
    <definedName name="csRV_CashFlow_IS_Dim08">#REF!</definedName>
    <definedName name="csRV_CashFlow_IS_Dim09">"="</definedName>
    <definedName name="csRV_CashFlow_ISAnchor">#REF!</definedName>
    <definedName name="CURRENCY">#REF!</definedName>
    <definedName name="Customer001">"Select by Customer||P9-SD04-2-0||EndingDate;3||ActiveSheet"</definedName>
    <definedName name="Customers" hidden="1">{#N/A,#N/A,FALSE,"1996";#N/A,#N/A,FALSE,"1995";#N/A,#N/A,FALSE,"1994"}</definedName>
    <definedName name="Customs_value">#REF!</definedName>
    <definedName name="cutomers">#REF!</definedName>
    <definedName name="cv" hidden="1">{#N/A,#N/A,FALSE,"EW"}</definedName>
    <definedName name="cvh" hidden="1">{#N/A,#N/A,FALSE,"TOWNSHIP"}</definedName>
    <definedName name="cvy" hidden="1">{TRUE,TRUE,-1.25,-15.5,484.5,255,FALSE,FALSE,TRUE,FALSE,0,2,16,1,6,13,5,4,TRUE,TRUE,3,TRUE,1,TRUE,75,"Swvu.A.","ACwvu.A.",#N/A,FALSE,FALSE,0.2,0.22,1,0.641,2,"&amp;L&amp;""Arial,Bold""&amp;11Essar Projects Limited
EOL Refinery Project&amp;C&amp;""Arial,Bold""&amp;14TOTAL REFINERY PROJECT
REFINERY FACILITIES AND TERMINAL/MARKETING FACILITIES&amp;R&amp;""Arial,Bold""&amp;12Updated as on 17th November, 1997","&amp;L&amp;""Poster Bodoni ATT,Bold""&amp;12Prepared By : EPL (Planning and Cost Control)&amp;R&amp;D, &amp;T",TRUE,FALSE,FALSE,FALSE,1,#N/A,1,1,#DIV/0!,"=R1:R5","Rwvu.A.","Cwvu.A.",FALSE,FALSE,FALSE,8,65532,65532,FALSE,FALSE,TRUE,TRUE,TRUE}</definedName>
    <definedName name="CWIP" hidden="1">{#N/A,#N/A,FALSE,"COMP"}</definedName>
    <definedName name="Cwvu.GREY_ALL." hidden="1">#REF!</definedName>
    <definedName name="CX" hidden="1">{#N/A,#N/A,FALSE,"PGW"}</definedName>
    <definedName name="CY_Budget">#REF!</definedName>
    <definedName name="CY_Volume">#REF!</definedName>
    <definedName name="DANA">#REF!</definedName>
    <definedName name="Dat" hidden="1">{#N/A,#N/A,TRUE,"Total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ATA">#REF!</definedName>
    <definedName name="Data_Period">#REF!</definedName>
    <definedName name="Data_summary" hidden="1">{#N/A,#N/A,TRUE,"Total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_xlnm.DATABASE">OFFSET(#REF!,0,0,COUNTA(#REF!),COUNTA(#REF!))</definedName>
    <definedName name="dbed" hidden="1">{"histincome",#N/A,FALSE,"hyfins";"closing balance",#N/A,FALSE,"hyfins"}</definedName>
    <definedName name="DCF_"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DD" hidden="1">{#N/A,#N/A,FALSE,"COMP"}</definedName>
    <definedName name="ddd" hidden="1">{"histincome",#N/A,FALSE,"hyfins";"closing balance",#N/A,FALSE,"hyfins"}</definedName>
    <definedName name="ddde"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ee" hidden="1">{#N/A,#N/A,FALSE,"Finanzbedarsrechnung"}</definedName>
    <definedName name="debt">#REF!</definedName>
    <definedName name="Debtr" hidden="1">{#N/A,#N/A,FALSE,"FREE"}</definedName>
    <definedName name="DecReporting">#REF!</definedName>
    <definedName name="Depr_202Bloem">#REF!</definedName>
    <definedName name="Depr_203CapeTown">#REF!</definedName>
    <definedName name="Depr_204Durban">#REF!</definedName>
    <definedName name="Depr_205PE">#REF!</definedName>
    <definedName name="Depr_401Midrand">#REF!</definedName>
    <definedName name="Depre" hidden="1">{#N/A,#N/A,FALSE,"COMP"}</definedName>
    <definedName name="Desc_II">#REF!</definedName>
    <definedName name="df" hidden="1">{#N/A,#N/A,FALSE,"PGW"}</definedName>
    <definedName name="dfg" hidden="1">{#N/A,#N/A,FALSE,"COMP"}</definedName>
    <definedName name="dfgfd" hidden="1">{#N/A,#N/A,FALSE,"COMP"}</definedName>
    <definedName name="dfgghhjj" hidden="1">{#N/A,#N/A,FALSE,"COMP"}</definedName>
    <definedName name="dfghfd" hidden="1">{#N/A,#N/A,FALSE,"PMTABB";#N/A,#N/A,FALSE,"PMTABB"}</definedName>
    <definedName name="dfr" hidden="1">{TRUE,TRUE,-1.25,-15.5,456.75,279.75,FALSE,FALSE,TRUE,TRUE,0,1,21,1,127,6,3,4,TRUE,TRUE,3,TRUE,1,TRUE,100,"Swvu.profits.","ACwvu.profits.",1,FALSE,FALSE,0.511811023622047,0.511811023622047,0.511811023622047,0.511811023622047,1,"","",FALSE,FALSE,FALSE,FALSE,1,#N/A,1,1,#DIV/0!,FALSE,"Rwvu.profits.",#N/A,FALSE,FALSE}</definedName>
    <definedName name="dgdg" hidden="1">{#N/A,#N/A,FALSE,"Calc";#N/A,#N/A,FALSE,"Sensitivity";#N/A,#N/A,FALSE,"LT Earn.Dil.";#N/A,#N/A,FALSE,"Dil. AVP"}</definedName>
    <definedName name="dgdgss" hidden="1">{"consolidated",#N/A,FALSE,"Sheet1";"cms",#N/A,FALSE,"Sheet1";"fse",#N/A,FALSE,"Sheet1"}</definedName>
    <definedName name="DGHTGYJIKOBKJH" hidden="1">#REF!</definedName>
    <definedName name="dir" hidden="1">{#N/A,#N/A,FALSE,"COMP"}</definedName>
    <definedName name="Divisionname">#REF!</definedName>
    <definedName name="DIVISIONS">OFFSET(#REF!,0,0,COUNTA(#REF!),2)</definedName>
    <definedName name="dna">#REF!</definedName>
    <definedName name="ds" hidden="1">{"mgmt forecast",#N/A,FALSE,"Mgmt Forecast";"dcf table",#N/A,FALSE,"Mgmt Forecast";"sensitivity",#N/A,FALSE,"Mgmt Forecast";"table inputs",#N/A,FALSE,"Mgmt Forecast";"calculations",#N/A,FALSE,"Mgmt Forecast"}</definedName>
    <definedName name="dsg" hidden="1">{#N/A,#N/A,FALSE,"Calc";#N/A,#N/A,FALSE,"Sensitivity";#N/A,#N/A,FALSE,"LT Earn.Dil.";#N/A,#N/A,FALSE,"Dil. AVP"}</definedName>
    <definedName name="dss" hidden="1">{#N/A,#N/A,FALSE,"ACQ_GRAPHS";#N/A,#N/A,FALSE,"T_1 GRAPHS";#N/A,#N/A,FALSE,"T_2 GRAPHS";#N/A,#N/A,FALSE,"COMB_GRAPHS"}</definedName>
    <definedName name="Duty">#REF!</definedName>
    <definedName name="DWAX" hidden="1">{TRUE,TRUE,-1.25,-15.5,484.5,255,FALSE,FALSE,TRUE,FALSE,0,2,16,1,6,13,5,4,TRUE,TRUE,3,TRUE,1,TRUE,75,"Swvu.A.","ACwvu.A.",#N/A,FALSE,FALSE,0.2,0.22,1,0.641,2,"&amp;L&amp;""Arial,Bold""&amp;11Essar Projects Limited
EOL Refinery Project&amp;C&amp;""Arial,Bold""&amp;14TOTAL REFINERY PROJECT
REFINERY FACILITIES AND TERMINAL/MARKETING FACILITIES&amp;R&amp;""Arial,Bold""&amp;12Updated as on 17th November, 1997","&amp;L&amp;""Poster Bodoni ATT,Bold""&amp;12Prepared By : EPL (Planning and Cost Control)&amp;R&amp;D, &amp;T",TRUE,FALSE,FALSE,FALSE,1,#N/A,1,1,#DIV/0!,"=R1:R5","Rwvu.A.","Cwvu.A.",FALSE,FALSE,FALSE,8,65532,65532,FALSE,FALSE,TRUE,TRUE,TRUE}</definedName>
    <definedName name="e" hidden="1">{#N/A,#N/A,FALSE,"Layout GuV"}</definedName>
    <definedName name="eaf" hidden="1">#REF!</definedName>
    <definedName name="Ear">#REF!</definedName>
    <definedName name="eeeeeeeeee" hidden="1">{"FrgénEst",#N/A,FALSE,"A";"RésuEst",#N/A,FALSE,"A"}</definedName>
    <definedName name="eeeeeeeeeeee" hidden="1">#REF!</definedName>
    <definedName name="eererer" hidden="1">{"mgmt forecast",#N/A,FALSE,"Mgmt Forecast";"dcf table",#N/A,FALSE,"Mgmt Forecast";"sensitivity",#N/A,FALSE,"Mgmt Forecast";"table inputs",#N/A,FALSE,"Mgmt Forecast";"calculations",#N/A,FALSE,"Mgmt Forecast"}</definedName>
    <definedName name="EFD" hidden="1">{#N/A,#N/A,FALSE,"COMP"}</definedName>
    <definedName name="EME_Spend">OFFSET(#REF!,1,0,COUNTA(#REF!),1)</definedName>
    <definedName name="EMEQSE_Spend">OFFSET(#REF!,1,0,COUNTA(#REF!),1)</definedName>
    <definedName name="emily" hidden="1">{#N/A,#N/A,FALSE,"Calc";#N/A,#N/A,FALSE,"Sensitivity";#N/A,#N/A,FALSE,"LT Earn.Dil.";#N/A,#N/A,FALSE,"Dil. AVP"}</definedName>
    <definedName name="Empty" hidden="1">#REF!</definedName>
    <definedName name="Empty1" hidden="1">#REF!</definedName>
    <definedName name="Empty2" hidden="1">#REF!</definedName>
    <definedName name="ENG_BI_CORE_LOCATION">"C:\Program Files (x86)\Evolution\"</definedName>
    <definedName name="ENG_BI_EXE_FULL_PATH">"C:\Program Files (x86)\Evolution\BICORE.EXE"</definedName>
    <definedName name="ENG_BI_EXE_NAME" hidden="1">"BICORE.EXE"</definedName>
    <definedName name="ENG_BI_EXEC_CMD_ARGS" hidden="1">"03304607807110511911605509310410511911211103604507303704508313008506908706607908909507108406807807008610911911711810110803608111111211211611611410011603704008412112105004107612010512612407206608809408007806805412513209611311910512210211611007706608707"</definedName>
    <definedName name="ENG_BI_EXEC_CMD_ARGS_10" hidden="1">"07606910410011212111012012007011411709811010810609811309305009606510810811112111511707710511810511309304106706303205812612410011212110310811410808210511711208110111610806609210105605605005505104905104805005505106310106912211606707407107710512109707710"</definedName>
    <definedName name="ENG_BI_EXEC_CMD_ARGS_11" hidden="1">"41170971341240961171171021131051080941151051191160620540481291280951211240991081141000661051091091151051241251141011211121150881111151130761141061021101241021010660841181221011341320951161220991091090990861061031141221171011231021010721111131170971191"</definedName>
    <definedName name="ENG_BI_EXEC_CMD_ARGS_12" hidden="1">"30078101114102062090105118121117106115033076120104106120116109104115041049080120126042033080116104130123104119118098117106100085114115105117108125086105119116106115110065060046059055047051055049049053125127100112126107108109104083102116111118121077106"</definedName>
    <definedName name="ENG_BI_EXEC_CMD_ARGS_13" hidden="1">"11709810311011508310610310912011611012310110406608511512110112912809512112409910811410008008106508408209711910610310511907710610310111412010110906807109711711610213012309911711710711710510307610211110910108610610311412211710112310210106608411812210113"</definedName>
    <definedName name="ENG_BI_EXEC_CMD_ARGS_14" hidden="1">"41320951161220991091090990771151151251041091080890981171090610710630920891231111071190981100360701091131011240390411200650550420970691221161081261251051151151261240991121211031081141060701181201091181211051151150721061191001121060620500550510560550541"</definedName>
    <definedName name="ENG_BI_EXEC_CMD_ARGS_15" hidden="1">"34130080082077070083074068084070082074086083065054126"</definedName>
    <definedName name="ENG_BI_EXEC_CMD_ARGS_2" hidden="1">"40830870730820651200971121191151111000960960981091091051141061191001291280961131181051221021161100750670670740850660810790750660861141231161211021090330801111071101151251121001150410410811211210450370761251090950740780791261270951161191051271041171010"</definedName>
    <definedName name="ENG_BI_EXEC_CMD_ARGS_3" hidden="1">"77067086088069086066115106134123099117115106122097120106068075087066083092088080087068065088067091074077062054052051063056055064050059055060051059060050057051063059050068059053054064051050058059056053059058059054059061058060059055063062055068058049060"</definedName>
    <definedName name="ENG_BI_EXEC_CMD_ARGS_4" hidden="1">"06405005205905905305505706805905805905805005806405205606405006405905905405506005805305905305505706806305412513209611312209811211009908507407807507208006907306110511512513210211311411411909812110106909008408810406708308307909608706908609106909106811609"</definedName>
    <definedName name="ENG_BI_EXEC_CMD_ARGS_5" hidden="1">"71121131151160910991000931181141001181021111011291230991171141141250981161100660860890790990720790870870950710700850660800790750660861141211171171061090330811111071101151251140991190370410811201210450370761251070960700820791261280951161191051271061161"</definedName>
    <definedName name="ENG_BI_EXEC_CMD_ARGS_6" hidden="1">"05070086085083095071084078087102086083078083062120097129128095121123105122102117102069085088084095076086079078104081066088083091084082077070065104104049049052048053130123104119115105127098117106065089089079104076079082083096068083077081084078104090070"</definedName>
    <definedName name="ENG_BI_EXEC_CMD_ARGS_7" hidden="1">"08209507008306611510110811212312009109910009411010910011810211010913212409512111510612309712010606509409307909907208007908209507108407708608607909507706608507006606908806907007811811511311811710911111407211111811611211013412409611711410912309712511006"</definedName>
    <definedName name="ENG_BI_EXEC_CMD_ARGS_8" hidden="1">"50890890800960710790820830950760860780770880790960900830730870780740860690651200981261270951161191051271041171010740860850840950710840780871040670830820780800820950840700830920940800820770620661050990520530480570581251271001131181021081091040690950860"</definedName>
    <definedName name="ENG_BI_EXEC_CMD_ARGS_9" hidden="1">"67082074079068077073072066091104104093053130124096116114109123097125108083079096078066088075070087073077080069065128083080091077069088075067098070110125106117110101119098046100078110120110117106105115099110066123104111099113074069098125095100098127080"</definedName>
    <definedName name="ENG_BI_GEN_LIC" hidden="1">"20"</definedName>
    <definedName name="ENG_BI_GEN_LIC_WS" hidden="1">"True"</definedName>
    <definedName name="ENG_BI_LANG_CODE" hidden="1">"en"</definedName>
    <definedName name="ENG_BI_LBI" hidden="1">"IWPJSZONF5"</definedName>
    <definedName name="ENG_BI_PROFILE_PATH" hidden="1">"C:\ProgramData\Alchemex\AlchemexSmartReporting\MetaData\Financial Ratio S300SQL 1-0-0\BICORE_profiler_20130606_122100.csv"</definedName>
    <definedName name="ENG_BI_REPOS_FILE" hidden="1">"\\172.20.0.236\EvoBICMetaData\alchemex.svd"</definedName>
    <definedName name="ENG_BI_REPOS_PATH" hidden="1">"\\172.20.0.236\EvoBICMetaData"</definedName>
    <definedName name="ENG_BI_TLA" hidden="1">"235;11;140;18;57;68;213;29;138;209;52;228;105;105;252;225;29;111;130;223;45;90;178;231;60;107;206;59;200;219;259;268"</definedName>
    <definedName name="ENG_BI_TLA2" hidden="1">"235;28;52;240;68;208;232;92;160;149;61;63;190;233;241;103;246;227;170;19;103;59;97;51;25;251;117;98;76;23;176;40"</definedName>
    <definedName name="Entity">#REF!</definedName>
    <definedName name="Entity1">#REF!</definedName>
    <definedName name="Eriod">#REF!</definedName>
    <definedName name="erU">#REF!</definedName>
    <definedName name="etc" hidden="1">#REF!</definedName>
    <definedName name="etet" hidden="1">{#N/A,#N/A,FALSE,"Calc";#N/A,#N/A,FALSE,"Sensitivity";#N/A,#N/A,FALSE,"LT Earn.Dil.";#N/A,#N/A,FALSE,"Dil. AVP"}</definedName>
    <definedName name="Exchange_rate">#REF!</definedName>
    <definedName name="Excl_Spend">OFFSET(#REF!,1,0,COUNTA(#REF!),1)</definedName>
    <definedName name="Expenseitem">#REF!</definedName>
    <definedName name="Expiry">#REF!</definedName>
    <definedName name="export" hidden="1">{"FrgénEst",#N/A,FALSE,"A";"RésuEst",#N/A,FALSE,"A"}</definedName>
    <definedName name="F" hidden="1">{#N/A,#N/A,FALSE,"COMP"}</definedName>
    <definedName name="F_1" hidden="1">{#N/A,#N/A,FALSE,"COMP"}</definedName>
    <definedName name="FC_2018">#REF!</definedName>
    <definedName name="fcd"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fcuk" hidden="1">{"by departments",#N/A,TRUE,"FORECAST";"cap_headcount",#N/A,TRUE,"FORECAST";"summary",#N/A,TRUE,"FORECAST"}</definedName>
    <definedName name="fdgsd" hidden="1">{#N/A,#N/A,FALSE,"COMP"}</definedName>
    <definedName name="fdskj" hidden="1">{#N/A,#N/A,FALSE,"Model";#N/A,#N/A,FALSE,"Division"}</definedName>
    <definedName name="fe"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ff">#REF!</definedName>
    <definedName name="ffy" hidden="1">{#N/A,#N/A,FALSE,"FY97";#N/A,#N/A,FALSE,"FY98";#N/A,#N/A,FALSE,"FY99";#N/A,#N/A,FALSE,"FY00";#N/A,#N/A,FALSE,"FY01"}</definedName>
    <definedName name="fgfgfgf" hidden="1">{"mgmt forecast",#N/A,FALSE,"Mgmt Forecast";"dcf table",#N/A,FALSE,"Mgmt Forecast";"sensitivity",#N/A,FALSE,"Mgmt Forecast";"table inputs",#N/A,FALSE,"Mgmt Forecast";"calculations",#N/A,FALSE,"Mgmt Forecast"}</definedName>
    <definedName name="fgs" hidden="1">{#N/A,#N/A,FALSE,"COMP"}</definedName>
    <definedName name="fgsg" hidden="1">{"consolidated",#N/A,FALSE,"Sheet1";"cms",#N/A,FALSE,"Sheet1";"fse",#N/A,FALSE,"Sheet1"}</definedName>
    <definedName name="FiscalPeriod">#REF!</definedName>
    <definedName name="FiscalYear">#REF!</definedName>
    <definedName name="FiscalYearOpen">#REF!</definedName>
    <definedName name="FishBS">#REF!</definedName>
    <definedName name="FishIS">#REF!</definedName>
    <definedName name="fixed" hidden="1">{#N/A,#N/A,FALSE,"BS";#N/A,#N/A,FALSE,"PL";#N/A,#N/A,FALSE,"A";#N/A,#N/A,FALSE,"B";#N/A,#N/A,FALSE,"B1";#N/A,#N/A,FALSE,"C";#N/A,#N/A,FALSE,"C1";#N/A,#N/A,FALSE,"C2";#N/A,#N/A,FALSE,"D";#N/A,#N/A,FALSE,"E";#N/A,#N/A,FALSE,"F";#N/A,#N/A,FALSE,"AA";#N/A,#N/A,FALSE,"BB";#N/A,#N/A,FALSE,"CC";#N/A,#N/A,FALSE,"DD";#N/A,#N/A,FALSE,"EE";#N/A,#N/A,FALSE,"FF";#N/A,#N/A,FALSE,"PL10";#N/A,#N/A,FALSE,"PL20";#N/A,#N/A,FALSE,"PL30"}</definedName>
    <definedName name="FoodsBS">#REF!</definedName>
    <definedName name="FoodsIS">#REF!</definedName>
    <definedName name="Freight">#REF!</definedName>
    <definedName name="fsfs" hidden="1">{#N/A,#N/A,FALSE,"Calc";#N/A,#N/A,FALSE,"Sensitivity";#N/A,#N/A,FALSE,"LT Earn.Dil.";#N/A,#N/A,FALSE,"Dil. AVP"}</definedName>
    <definedName name="fuck" hidden="1">{"by departments",#N/A,TRUE,"FORECAST";"cap_headcount",#N/A,TRUE,"FORECAST";"summary",#N/A,TRUE,"FORECAST"}</definedName>
    <definedName name="fuckme" hidden="1">{"SUMMARY",#N/A,TRUE,"SUMMARY";"compare",#N/A,TRUE,"Vs. Bus Plan";"ratios",#N/A,TRUE,"Ratios";"REVENUE",#N/A,TRUE,"Revenue";"expenses",#N/A,TRUE,"1996 budget";"payroll",#N/A,TRUE,"Payroll"}</definedName>
    <definedName name="GDF" hidden="1">{#N/A,#N/A,FALSE,"COMP"}</definedName>
    <definedName name="GDF_1" hidden="1">{#N/A,#N/A,FALSE,"COMP"}</definedName>
    <definedName name="GDFA" hidden="1">{#N/A,#N/A,FALSE,"COMP"}</definedName>
    <definedName name="GDFA_1" hidden="1">{#N/A,#N/A,FALSE,"COMP"}</definedName>
    <definedName name="gdgd" hidden="1">{#N/A,#N/A,FALSE,"Calc";#N/A,#N/A,FALSE,"Sensitivity";#N/A,#N/A,FALSE,"LT Earn.Dil.";#N/A,#N/A,FALSE,"Dil. AVP"}</definedName>
    <definedName name="gfgffgf" hidden="1">{"mgmt forecast",#N/A,FALSE,"Mgmt Forecast";"dcf table",#N/A,FALSE,"Mgmt Forecast";"sensitivity",#N/A,FALSE,"Mgmt Forecast";"table inputs",#N/A,FALSE,"Mgmt Forecast";"calculations",#N/A,FALSE,"Mgmt Forecast"}</definedName>
    <definedName name="gfh" hidden="1">{#N/A,#N/A,FALSE,"PMTABB";#N/A,#N/A,FALSE,"PMTABB"}</definedName>
    <definedName name="gfj" hidden="1">{"Frgen",#N/A,FALSE,"A";"Résu",#N/A,FALSE,"A"}</definedName>
    <definedName name="gfsd" hidden="1">{"consolidated",#N/A,FALSE,"Sheet1";"cms",#N/A,FALSE,"Sheet1";"fse",#N/A,FALSE,"Sheet1"}</definedName>
    <definedName name="GG" hidden="1">{#N/A,#N/A,FALSE,"COMP"}</definedName>
    <definedName name="GGG" hidden="1">{#N/A,#N/A,FALSE,"COMP"}</definedName>
    <definedName name="gh" hidden="1">{#N/A,#N/A,TRUE,"Q3 - FY98 - Reconciliation";#N/A,#N/A,TRUE,"Recon Summary - Civ";#N/A,#N/A,TRUE,"Recon Summary - DoD-APG";#N/A,#N/A,TRUE,"Recon Summary - Healthcare";#N/A,#N/A,TRUE,"Recon Summary - He";#N/A,#N/A,TRUE,"Recon Summary - S&amp;L"}</definedName>
    <definedName name="gha">#REF!</definedName>
    <definedName name="gjygj" hidden="1">{#N/A,#N/A,FALSE,"COMP"}</definedName>
    <definedName name="gk0901int" hidden="1">{#N/A,#N/A,FALSE,"PMTABB";#N/A,#N/A,FALSE,"PMTABB"}</definedName>
    <definedName name="GL_Account">#REF!</definedName>
    <definedName name="GL_Cat_Code">#REF!</definedName>
    <definedName name="GL_Seg1">#REF!</definedName>
    <definedName name="GL_Seg2">#REF!</definedName>
    <definedName name="GL_Seg3">#REF!</definedName>
    <definedName name="GL_Seg4">#REF!</definedName>
    <definedName name="GLCategory">#REF!</definedName>
    <definedName name="GM">#REF!</definedName>
    <definedName name="GMpercentage">#REF!</definedName>
    <definedName name="GMpy">#REF!</definedName>
    <definedName name="gods" hidden="1">{"consolidated",#N/A,FALSE,"Sheet1";"cms",#N/A,FALSE,"Sheet1";"fse",#N/A,FALSE,"Sheet1"}</definedName>
    <definedName name="GOVINFL">#REF!</definedName>
    <definedName name="gp">#REF!</definedName>
    <definedName name="gratuity" hidden="1">{#N/A,#N/A,FALSE,"COMP"}</definedName>
    <definedName name="Group">#REF!</definedName>
    <definedName name="Group1">#REF!</definedName>
    <definedName name="Group2">#REF!</definedName>
    <definedName name="GroupBS">#REF!</definedName>
    <definedName name="GroupIS">#REF!</definedName>
    <definedName name="hdlks" hidden="1">{#N/A,#N/A,FALSE,"COMP"}</definedName>
    <definedName name="HealthcareBS">#REF!</definedName>
    <definedName name="HealthcareIS">#REF!</definedName>
    <definedName name="hhh" hidden="1">{#N/A,#N/A,FALSE,"Reported$ - Sum";#N/A,#N/A,FALSE,"Reported$ - Detail";#N/A,#N/A,FALSE,"Constant$ - Sum";#N/A,#N/A,FALSE,"Constant$ - Detail"}</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3" hidden="1">TRUE</definedName>
    <definedName name="HTML_OBDlg4" hidden="1">TRUE</definedName>
    <definedName name="HTML_OS" hidden="1">0</definedName>
    <definedName name="HTML_PathFile" hidden="1">"C:\2689\Q\國內\00q3961台化龍德PTA3建造\MyHTML.htm"</definedName>
    <definedName name="HTML_PathTemplate" hidden="1">"C:\infac\pricewth\Aug99\Page06e.htm"</definedName>
    <definedName name="HTML_Title" hidden="1">"00Q3961-SUM"</definedName>
    <definedName name="huy" hidden="1">{"'Sheet1'!$L$16"}</definedName>
    <definedName name="Hyperion">#REF!</definedName>
    <definedName name="ifrs">#REF!</definedName>
    <definedName name="iiiii" hidden="1">{#N/A,#N/A,FALSE,"Calc";#N/A,#N/A,FALSE,"Sensitivity";#N/A,#N/A,FALSE,"LT Earn.Dil.";#N/A,#N/A,FALSE,"Dil. AVP"}</definedName>
    <definedName name="ik" hidden="1">{#N/A,#N/A,FALSE,"Calc";#N/A,#N/A,FALSE,"Sensitivity";#N/A,#N/A,FALSE,"LT Earn.Dil.";#N/A,#N/A,FALSE,"Dil. AVP"}</definedName>
    <definedName name="Incl_Spend">OFFSET(#REF!,1,0,COUNTA(#REF!),1)</definedName>
    <definedName name="incometaxtb">#REF!</definedName>
    <definedName name="ind" hidden="1">{#N/A,#N/A,FALSE,"COMP"}</definedName>
    <definedName name="INFLATION">#REF!</definedName>
    <definedName name="INFO_BI_EXE_NAME" hidden="1">"BICORE.EXE"</definedName>
    <definedName name="INFO_EXE_SERVER_PATH" hidden="1">"C:\Program Files (x86)\Evolution\BICORE.EXE"</definedName>
    <definedName name="INFO_INSTANCE_ID" hidden="1">"0"</definedName>
    <definedName name="INFO_INSTANCE_NAME" hidden="1">"Income statement (Trend vs budget)_20171127_09_56_47_5656.xls"</definedName>
    <definedName name="INFO_REPORT_CODE" hidden="1">"Evo-AI01-1-4-CUSTOM"</definedName>
    <definedName name="INFO_REPORT_ID" hidden="1">"11"</definedName>
    <definedName name="INFO_REPORT_NAAM" hidden="1">"Financial Reports 2-0 (MAS 500)"</definedName>
    <definedName name="INFO_REPORT_NAME" hidden="1">"Income statement (Trend vs budget)"</definedName>
    <definedName name="INFO_RUN_USER" hidden="1">""</definedName>
    <definedName name="INFO_RUN_WORKSTATION" hidden="1">"JN8BF72"</definedName>
    <definedName name="INT" hidden="1">{#N/A,#N/A,FALSE,"COMP"}</definedName>
    <definedName name="INT_1" hidden="1">{#N/A,#N/A,FALSE,"COMP"}</definedName>
    <definedName name="Intangible">#REF!</definedName>
    <definedName name="Interest_202Bloem">#REF!</definedName>
    <definedName name="Interest_203CapeTown">#REF!</definedName>
    <definedName name="Interest_204Durban">#REF!</definedName>
    <definedName name="Interest_205PE">#REF!</definedName>
    <definedName name="Interest_401Midrand">#REF!</definedName>
    <definedName name="intergroup">#REF!</definedName>
    <definedName name="Investments">#REF!</definedName>
    <definedName name="ip">#REF!</definedName>
    <definedName name="IQ_ACCOUNT_CHANGE" hidden="1">"c36"</definedName>
    <definedName name="IQ_ACCOUNTS_PAY" hidden="1">"c91"</definedName>
    <definedName name="IQ_ACCRUED_EXP" hidden="1">"c93"</definedName>
    <definedName name="IQ_ACCUM_DEP" hidden="1">"c282"</definedName>
    <definedName name="IQ_ADD_PAID_IN" hidden="1">"c109"</definedName>
    <definedName name="IQ_ALLOW_CONST" hidden="1">"c292"</definedName>
    <definedName name="IQ_AMORTIZATION" hidden="1">"c121"</definedName>
    <definedName name="IQ_ASSET_TURNS" hidden="1">"c148"</definedName>
    <definedName name="IQ_AVG_PRICE" hidden="1">"c253"</definedName>
    <definedName name="IQ_AVG_VOLUME" hidden="1">"c254"</definedName>
    <definedName name="IQ_BASIC_EPS_EXCL" hidden="1">"c45"</definedName>
    <definedName name="IQ_BASIC_EPS_INCL" hidden="1">"c46"</definedName>
    <definedName name="IQ_BASIC_NORMAL_EPS" hidden="1">"c65"</definedName>
    <definedName name="IQ_BASIC_WEIGHT" hidden="1">"c44"</definedName>
    <definedName name="IQ_BETA" hidden="1">"c226"</definedName>
    <definedName name="IQ_BOARD_MEMBER" hidden="1">"c233"</definedName>
    <definedName name="IQ_BOARD_MEMBER_TITLE" hidden="1">"c234"</definedName>
    <definedName name="IQ_BV_OVER_SHARES" hidden="1">"c177"</definedName>
    <definedName name="IQ_CAL_Q" hidden="1">"c246"</definedName>
    <definedName name="IQ_CAL_Y" hidden="1">"c248"</definedName>
    <definedName name="IQ_CAPEX" hidden="1">"c126"</definedName>
    <definedName name="IQ_CAPITAL_LEASE" hidden="1">"c99"</definedName>
    <definedName name="IQ_CASH" hidden="1">"c69"</definedName>
    <definedName name="IQ_CASH_DUE_BANKS" hidden="1">"c71"</definedName>
    <definedName name="IQ_CASH_EQUIV" hidden="1">"c70"</definedName>
    <definedName name="IQ_CASH_INTEREST" hidden="1">"c137"</definedName>
    <definedName name="IQ_CASH_ST" hidden="1">"c73"</definedName>
    <definedName name="IQ_CASH_TAXES" hidden="1">"c138"</definedName>
    <definedName name="IQ_CHANGES_WORK_CAP" hidden="1">"c124"</definedName>
    <definedName name="IQ_CITY" hidden="1">"c216"</definedName>
    <definedName name="IQ_CLOSEPRICE" hidden="1">"c206"</definedName>
    <definedName name="IQ_COMMON_STOCK" hidden="1">"c108"</definedName>
    <definedName name="IQ_COMPANY_ADDRESS" hidden="1">"c213"</definedName>
    <definedName name="IQ_COMPANY_NAME" hidden="1">"c208"</definedName>
    <definedName name="IQ_COMPANY_PHONE" hidden="1">"c219"</definedName>
    <definedName name="IQ_COMPANY_STREET1" hidden="1">"c214"</definedName>
    <definedName name="IQ_COMPANY_STREET2" hidden="1">"c215"</definedName>
    <definedName name="IQ_COMPANY_TICKER" hidden="1">"c209"</definedName>
    <definedName name="IQ_COMPANY_WEBSITE" hidden="1">"c212"</definedName>
    <definedName name="IQ_COMPANY_ZIP" hidden="1">"c218"</definedName>
    <definedName name="IQ_COST_REVENUE" hidden="1">"c6"</definedName>
    <definedName name="IQ_COUNTRY_NAME" hidden="1">"c220"</definedName>
    <definedName name="IQ_CURRENT_PORT" hidden="1">"c95"</definedName>
    <definedName name="IQ_CURRENT_RATIO" hidden="1">"c164"</definedName>
    <definedName name="IQ_DAYS_PAY_OUTST" hidden="1">"c154"</definedName>
    <definedName name="IQ_DAYS_SALES_OUTST" hidden="1">"c153"</definedName>
    <definedName name="IQ_DEF_ACQ_CST" hidden="1">"c290"</definedName>
    <definedName name="IQ_DEFERRED_INC_TAX" hidden="1">"c102"</definedName>
    <definedName name="IQ_DEFERRED_TAXES" hidden="1">"c122"</definedName>
    <definedName name="IQ_DEPRE_AMORT" hidden="1">"c10"</definedName>
    <definedName name="IQ_DEPRE_AMORT_SUPPL" hidden="1">"c54"</definedName>
    <definedName name="IQ_DEPRE_DEPLE" hidden="1">"c120"</definedName>
    <definedName name="IQ_DEPRE_SUPP" hidden="1">"c136"</definedName>
    <definedName name="IQ_DESCRIPTION_LONG" hidden="1">"c211"</definedName>
    <definedName name="IQ_DILUT_ADJUST" hidden="1">"c47"</definedName>
    <definedName name="IQ_DILUT_EPS_EXCL" hidden="1">"c49"</definedName>
    <definedName name="IQ_DILUT_EPS_INCL" hidden="1">"c50"</definedName>
    <definedName name="IQ_DILUT_NORMAL_EPS" hidden="1">"c66"</definedName>
    <definedName name="IQ_DILUT_WEIGHT" hidden="1">"c48"</definedName>
    <definedName name="IQ_DISCONT_OPER" hidden="1">"c37"</definedName>
    <definedName name="IQ_DIVID_SHARE" hidden="1">"c51"</definedName>
    <definedName name="IQ_DIVIDEND_YIELD" hidden="1">"c230"</definedName>
    <definedName name="IQ_EBIT" hidden="1">"c22"</definedName>
    <definedName name="IQ_EBIT_MARGIN" hidden="1">"c141"</definedName>
    <definedName name="IQ_EBIT_OVER_IE" hidden="1">"c184"</definedName>
    <definedName name="IQ_EBITDA" hidden="1">"c23"</definedName>
    <definedName name="IQ_EBITDA_CAPEX_OVER_TOTAL_IE" hidden="1">"c186"</definedName>
    <definedName name="IQ_EBITDA_MARGIN" hidden="1">"c140"</definedName>
    <definedName name="IQ_EBITDA_OVER_TOTAL_IE" hidden="1">"c185"</definedName>
    <definedName name="IQ_EFFECT_SPECIAL_CHARGE" hidden="1">"c61"</definedName>
    <definedName name="IQ_EMPLOYEES" hidden="1">"c221"</definedName>
    <definedName name="IQ_ENTERPRISE_VALUE" hidden="1">"c2"</definedName>
    <definedName name="IQ_EPS" hidden="1">"IQ_EPS"</definedName>
    <definedName name="IQ_EQUITY_AFFIL" hidden="1">"c33"</definedName>
    <definedName name="IQ_EQV_OVER_BV" hidden="1">"c173"</definedName>
    <definedName name="IQ_EQV_OVER_LTM_PRETAX_INC" hidden="1">"c178"</definedName>
    <definedName name="IQ_ESOP_DEBT" hidden="1">"c112"</definedName>
    <definedName name="IQ_EV_OVER_EMPLOYEE" hidden="1">"c172"</definedName>
    <definedName name="IQ_EV_OVER_LTM_EBIT" hidden="1">"c167"</definedName>
    <definedName name="IQ_EV_OVER_LTM_EBITDA" hidden="1">"c168"</definedName>
    <definedName name="IQ_EV_OVER_LTM_REVENUE" hidden="1">"c169"</definedName>
    <definedName name="IQ_EXCHANGE" hidden="1">"c210"</definedName>
    <definedName name="IQ_EXTRA_ITEMS" hidden="1">"c38"</definedName>
    <definedName name="IQ_FINANCING_CASH" hidden="1">"c129"</definedName>
    <definedName name="IQ_FISCAL_Q" hidden="1">"c245"</definedName>
    <definedName name="IQ_FISCAL_Y" hidden="1">"c247"</definedName>
    <definedName name="IQ_FIVE_PERCENT_OWNER" hidden="1">"c239"</definedName>
    <definedName name="IQ_FIVEPERCENT_PERCENT" hidden="1">"c240"</definedName>
    <definedName name="IQ_FIVEPERCENT_SHARES" hidden="1">"c251"</definedName>
    <definedName name="IQ_FOREIGN_EXCHANGE" hidden="1">"c134"</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Y_DATE" hidden="1">"IQ_FY_DATE"</definedName>
    <definedName name="IQ_GAIN_SALE_ASSETS" hidden="1">"c27"</definedName>
    <definedName name="IQ_GOODWILL_NET" hidden="1">"c85"</definedName>
    <definedName name="IQ_GROSS_DIVID" hidden="1">"c52"</definedName>
    <definedName name="IQ_GROSS_MARGIN" hidden="1">"c139"</definedName>
    <definedName name="IQ_GROSS_PROFIT" hidden="1">"c7"</definedName>
    <definedName name="IQ_HIGHPRICE" hidden="1">"c193"</definedName>
    <definedName name="IQ_INC_AFTER_TAX" hidden="1">"c31"</definedName>
    <definedName name="IQ_INC_AVAIL_EXCL" hidden="1">"c42"</definedName>
    <definedName name="IQ_INC_AVAIL_INCL" hidden="1">"c43"</definedName>
    <definedName name="IQ_INC_BEFORE_TAX" hidden="1">"c29"</definedName>
    <definedName name="IQ_INC_TAX" hidden="1">"c30"</definedName>
    <definedName name="IQ_INC_TAX_EXCL" hidden="1">"c62"</definedName>
    <definedName name="IQ_INSIDER_OWNER" hidden="1">"c237"</definedName>
    <definedName name="IQ_INSIDER_PERCENT" hidden="1">"c238"</definedName>
    <definedName name="IQ_INSIDER_SHARES" hidden="1">"c250"</definedName>
    <definedName name="IQ_INSTITUTIONAL_OWNER" hidden="1">"c235"</definedName>
    <definedName name="IQ_INSTITUTIONAL_PERCENT" hidden="1">"c236"</definedName>
    <definedName name="IQ_INSTITUTIONAL_SHARES" hidden="1">"c249"</definedName>
    <definedName name="IQ_INSUR_RECEIV" hidden="1">"c288"</definedName>
    <definedName name="IQ_INTANGIBLES_NET" hidden="1">"c86"</definedName>
    <definedName name="IQ_INTEREST_EXP_NET" hidden="1">"c17"</definedName>
    <definedName name="IQ_INTEREST_EXP_NON" hidden="1">"c24"</definedName>
    <definedName name="IQ_INTEREST_EXP_SUPPL" hidden="1">"c53"</definedName>
    <definedName name="IQ_INTEREST_INC" hidden="1">"c26"</definedName>
    <definedName name="IQ_INTEREST_INC_NON" hidden="1">"c25"</definedName>
    <definedName name="IQ_INVENTORY_TURNS" hidden="1">"c147"</definedName>
    <definedName name="IQ_ISS_DEBT_NET" hidden="1">"c132"</definedName>
    <definedName name="IQ_ISS_STOCK_NET" hidden="1">"c131"</definedName>
    <definedName name="IQ_LASTSALEPRICE" hidden="1">"c191"</definedName>
    <definedName name="IQ_LATEST" hidden="1">"1"</definedName>
    <definedName name="IQ_LATESTK" hidden="1">"1000"</definedName>
    <definedName name="IQ_LATESTKFR" hidden="1">"100"</definedName>
    <definedName name="IQ_LATESTQ" hidden="1">"500"</definedName>
    <definedName name="IQ_LATESTQFR" hidden="1">"50"</definedName>
    <definedName name="IQ_LOAN_LOSS" hidden="1">"c12"</definedName>
    <definedName name="IQ_LONG_TERM_DEBT" hidden="1">"c98"</definedName>
    <definedName name="IQ_LONG_TERM_DEBT_OVER_TOTAL_CAP" hidden="1">"c181"</definedName>
    <definedName name="IQ_LONG_TERM_INV" hidden="1">"c87"</definedName>
    <definedName name="IQ_LOWPRICE" hidden="1">"c194"</definedName>
    <definedName name="IQ_LT_NOTE_RECEIV" hidden="1">"c289"</definedName>
    <definedName name="IQ_LTM_DATE" hidden="1">"IQ_LTM_DATE"</definedName>
    <definedName name="IQ_LTM_REVENUE_OVER_EMPLOYEES" hidden="1">"c179"</definedName>
    <definedName name="IQ_MARKETCAP" hidden="1">"c200"</definedName>
    <definedName name="IQ_MINORITY_INTEREST" hidden="1">"c103"</definedName>
    <definedName name="IQ_MINORITY_INTEREST_IS" hidden="1">"c32"</definedName>
    <definedName name="IQ_MISC_EARN_ADJ" hidden="1">"c41"</definedName>
    <definedName name="IQ_NET_CHANGE" hidden="1">"c135"</definedName>
    <definedName name="IQ_NET_DEBT" hidden="1">"c118"</definedName>
    <definedName name="IQ_NET_INC" hidden="1">"c39"</definedName>
    <definedName name="IQ_NET_INC_BEFORE" hidden="1">"c35"</definedName>
    <definedName name="IQ_NET_INC_CF" hidden="1">"c119"</definedName>
    <definedName name="IQ_NET_INC_MARGIN" hidden="1">"c142"</definedName>
    <definedName name="IQ_NET_INTEREST_INC" hidden="1">"c11"</definedName>
    <definedName name="IQ_NET_INTEREST_INC_AFTER_LL" hidden="1">"c13"</definedName>
    <definedName name="IQ_NET_LOANS" hidden="1">"c75"</definedName>
    <definedName name="IQ_NON_CASH" hidden="1">"c123"</definedName>
    <definedName name="IQ_NON_INTEREST_EXP" hidden="1">"c15"</definedName>
    <definedName name="IQ_NON_INTEREST_INC" hidden="1">"c14"</definedName>
    <definedName name="IQ_NORMAL_INC_AFTER" hidden="1">"c63"</definedName>
    <definedName name="IQ_NORMAL_INC_AVAIL" hidden="1">"c64"</definedName>
    <definedName name="IQ_NORMAL_INC_BEFORE" hidden="1">"c60"</definedName>
    <definedName name="IQ_NOTES_PAY" hidden="1">"c94"</definedName>
    <definedName name="IQ_OPENPRICE" hidden="1">"c195"</definedName>
    <definedName name="IQ_OPER_INC" hidden="1">"c21"</definedName>
    <definedName name="IQ_OTHER_ASSETS" hidden="1">"c89"</definedName>
    <definedName name="IQ_OTHER_BEARING_LIAB" hidden="1">"c285"</definedName>
    <definedName name="IQ_OTHER_CURRENT_ASSETS" hidden="1">"c80"</definedName>
    <definedName name="IQ_OTHER_CURRENT_LIAB" hidden="1">"c96"</definedName>
    <definedName name="IQ_OTHER_EARNING" hidden="1">"c74"</definedName>
    <definedName name="IQ_OTHER_EQUITY" hidden="1">"c113"</definedName>
    <definedName name="IQ_OTHER_INVESTING" hidden="1">"c127"</definedName>
    <definedName name="IQ_OTHER_LIAB" hidden="1">"c104"</definedName>
    <definedName name="IQ_OTHER_LONG_TERM" hidden="1">"c88"</definedName>
    <definedName name="IQ_OTHER_NET" hidden="1">"c28"</definedName>
    <definedName name="IQ_OTHER_OPER" hidden="1">"c19"</definedName>
    <definedName name="IQ_OTHER_RECEIV" hidden="1">"c77"</definedName>
    <definedName name="IQ_OTHER_REVENUE" hidden="1">"c4"</definedName>
    <definedName name="IQ_PAY_ACCRUED" hidden="1">"c92"</definedName>
    <definedName name="IQ_PERIODDATE" hidden="1">"c1"</definedName>
    <definedName name="IQ_PERTYPE" hidden="1">"c244"</definedName>
    <definedName name="IQ_POLICY_LIAB" hidden="1">"c291"</definedName>
    <definedName name="IQ_PREF_DIVID" hidden="1">"c40"</definedName>
    <definedName name="IQ_PREF_STOCK" hidden="1">"c107"</definedName>
    <definedName name="IQ_PREF_TOT" hidden="1">"c294"</definedName>
    <definedName name="IQ_PREPAID_EXPEN" hidden="1">"c81"</definedName>
    <definedName name="IQ_PRICE_OVER_BVPS" hidden="1">"c171"</definedName>
    <definedName name="IQ_PRICE_OVER_LTM_EPS" hidden="1">"c176"</definedName>
    <definedName name="IQ_PRICEDATE" hidden="1">"c207"</definedName>
    <definedName name="IQ_PRICEDATETIME" hidden="1">"IQ_PRICEDATETIME"</definedName>
    <definedName name="IQ_PRICING_DATE" hidden="1">"c260"</definedName>
    <definedName name="IQ_PRIMARY_INDUSTRY" hidden="1">"c222"</definedName>
    <definedName name="IQ_PRO_FORMA_BASIC_EPS" hidden="1">"c57"</definedName>
    <definedName name="IQ_PRO_FORMA_DILUT_EPS" hidden="1">"c58"</definedName>
    <definedName name="IQ_PRO_FORMA_NET_INC" hidden="1">"c56"</definedName>
    <definedName name="IQ_PROFESSIONAL" hidden="1">"c231"</definedName>
    <definedName name="IQ_PROFESSIONAL_TITLE" hidden="1">"c232"</definedName>
    <definedName name="IQ_PROPERTY_GROSS" hidden="1">"c84"</definedName>
    <definedName name="IQ_PROPERTY_NET" hidden="1">"c83"</definedName>
    <definedName name="IQ_QUICK_RATIO" hidden="1">"c163"</definedName>
    <definedName name="IQ_REDEEM_PREF_STOCK" hidden="1">"c106"</definedName>
    <definedName name="IQ_RESEARCH_DEV" hidden="1">"c9"</definedName>
    <definedName name="IQ_RETAINED_EARN" hidden="1">"c110"</definedName>
    <definedName name="IQ_RETURN_ASSETS" hidden="1">"c145"</definedName>
    <definedName name="IQ_RETURN_EQUITY" hidden="1">"c146"</definedName>
    <definedName name="IQ_RETURN_INVESTMENT" hidden="1">"c144"</definedName>
    <definedName name="IQ_REVENUE" hidden="1">"c3"</definedName>
    <definedName name="IQ_SGA" hidden="1">"c8"</definedName>
    <definedName name="IQ_SHARESOUTSTANDING" hidden="1">"c201"</definedName>
    <definedName name="IQ_SHORT_TERM_INVEST" hidden="1">"c72"</definedName>
    <definedName name="IQ_SOURCE" hidden="1">"c281"</definedName>
    <definedName name="IQ_STATE" hidden="1">"c217"</definedName>
    <definedName name="IQ_STOCK_BASED" hidden="1">"c55"</definedName>
    <definedName name="IQ_TODAY" hidden="1">"0"</definedName>
    <definedName name="IQ_TOT_ADJ_INC" hidden="1">"c287"</definedName>
    <definedName name="IQ_TOTAL_ASSETS" hidden="1">"c90"</definedName>
    <definedName name="IQ_TOTAL_CASH_DIVID" hidden="1">"c130"</definedName>
    <definedName name="IQ_TOTAL_CASH_FINAN" hidden="1">"c133"</definedName>
    <definedName name="IQ_TOTAL_CASH_INVEST" hidden="1">"c128"</definedName>
    <definedName name="IQ_TOTAL_CASH_OPER" hidden="1">"c125"</definedName>
    <definedName name="IQ_TOTAL_COMMON" hidden="1">"c116"</definedName>
    <definedName name="IQ_TOTAL_CURRENT_ASSETS" hidden="1">"c82"</definedName>
    <definedName name="IQ_TOTAL_CURRENT_LIAB" hidden="1">"c97"</definedName>
    <definedName name="IQ_TOTAL_DEBT" hidden="1">"c101"</definedName>
    <definedName name="IQ_TOTAL_DEBT_OVER_EBITDA" hidden="1">"c183"</definedName>
    <definedName name="IQ_TOTAL_DEBT_OVER_TOTAL_BV" hidden="1">"c180"</definedName>
    <definedName name="IQ_TOTAL_DEBT_OVER_TOTAL_CAP" hidden="1">"c182"</definedName>
    <definedName name="IQ_TOTAL_DEPOSITS" hidden="1">"c284"</definedName>
    <definedName name="IQ_TOTAL_EQUITY" hidden="1">"c114"</definedName>
    <definedName name="IQ_TOTAL_INTEREST_EXP" hidden="1">"c67"</definedName>
    <definedName name="IQ_TOTAL_INVENTORY" hidden="1">"c79"</definedName>
    <definedName name="IQ_TOTAL_LIAB" hidden="1">"c105"</definedName>
    <definedName name="IQ_TOTAL_LIAB_SHAREHOLD" hidden="1">"c115"</definedName>
    <definedName name="IQ_TOTAL_LONG_DEBT" hidden="1">"c100"</definedName>
    <definedName name="IQ_TOTAL_OPER_EXPEN" hidden="1">"c20"</definedName>
    <definedName name="IQ_TOTAL_RECEIV" hidden="1">"c78"</definedName>
    <definedName name="IQ_TOTAL_REVENUE" hidden="1">"c5"</definedName>
    <definedName name="IQ_TOTAL_SPECIAL" hidden="1">"c59"</definedName>
    <definedName name="IQ_TOTAL_ST_BORROW" hidden="1">"c286"</definedName>
    <definedName name="IQ_TRADE_AR" hidden="1">"c76"</definedName>
    <definedName name="IQ_TREASURY_STOCK" hidden="1">"c111"</definedName>
    <definedName name="IQ_UNREALIZED_GAIN" hidden="1">"c117"</definedName>
    <definedName name="IQ_UNUSUAL_EXP" hidden="1">"c18"</definedName>
    <definedName name="IQ_US_GAAP" hidden="1">"c34"</definedName>
    <definedName name="IQ_UTIL_PPE_NET" hidden="1">"c293"</definedName>
    <definedName name="IQ_VOLUME" hidden="1">"c199"</definedName>
    <definedName name="IQ_WEIGHTED_AVG_PRICE" hidden="1">"c255"</definedName>
    <definedName name="IQ_YEARHIGH" hidden="1">"c197"</definedName>
    <definedName name="IQ_YEARLOW" hidden="1">"c198"</definedName>
    <definedName name="IQ_Z_SCORE" hidden="1">"c243"</definedName>
    <definedName name="IS_RIBBON_CREATE_SUCCESS">TRUE</definedName>
    <definedName name="IS_RIBBON_SHOW_GRAPH_GROUP">FALSE</definedName>
    <definedName name="IS_RIBBON_SHOW_MAIN_GROUP">FALSE</definedName>
    <definedName name="ITEC_perimeter_list" hidden="1">{"Frgen",#N/A,FALSE,"A";"Résu",#N/A,FALSE,"A"}</definedName>
    <definedName name="Item">#REF!</definedName>
    <definedName name="Item001">"Select by Item||P9-SD03-2-0||EndingDate;3||ActiveSheet"</definedName>
    <definedName name="ItemType">#REF!</definedName>
    <definedName name="J" hidden="1">{#N/A,#N/A,FALSE,"COMP"}</definedName>
    <definedName name="J_1" hidden="1">{#N/A,#N/A,FALSE,"COMP"}</definedName>
    <definedName name="JB" hidden="1">{#N/A,#N/A,FALSE,"COMP"}</definedName>
    <definedName name="jen" hidden="1">{TRUE,TRUE,-1.25,-15.5,456.75,279.75,FALSE,FALSE,TRUE,TRUE,0,1,8,1,4,6,3,4,TRUE,TRUE,3,TRUE,1,TRUE,100,"Swvu.turnover.","ACwvu.turnover.",1,FALSE,FALSE,0.511811023622047,0.511811023622047,0.511811023622047,0.511811023622047,1,"","",FALSE,FALSE,FALSE,FALSE,1,#N/A,1,1,#DIV/0!,FALSE,"Rwvu.turnover.",#N/A,FALSE,FALSE}</definedName>
    <definedName name="jhsk" hidden="1">{#N/A,#N/A,FALSE,"COMP"}</definedName>
    <definedName name="jjjj" hidden="1">{#N/A,#N/A,FALSE,"Staffnos &amp; cost"}</definedName>
    <definedName name="jk" hidden="1">{#N/A,#N/A,FALSE,"FY97";#N/A,#N/A,FALSE,"FY98";#N/A,#N/A,FALSE,"FY99";#N/A,#N/A,FALSE,"FY00";#N/A,#N/A,FALSE,"FY01"}</definedName>
    <definedName name="JobGrades">#REF!</definedName>
    <definedName name="kcuf" hidden="1">{"SUMMARY",#N/A,TRUE,"SUMMARY";"compare",#N/A,TRUE,"Vs. Bus Plan";"ratios",#N/A,TRUE,"Ratios";"REVENUE",#N/A,TRUE,"Revenue";"expenses",#N/A,TRUE,"1996 budget";"payroll",#N/A,TRUE,"Payroll"}</definedName>
    <definedName name="kdl" hidden="1">{#N/A,#N/A,FALSE,"COMP"}</definedName>
    <definedName name="ken">#REF!</definedName>
    <definedName name="kh" hidden="1">{#N/A,#N/A,FALSE,"COMP"}</definedName>
    <definedName name="kkk" hidden="1">{"Frgen",#N/A,FALSE,"A";"Résu",#N/A,FALSE,"A"}</definedName>
    <definedName name="kl" hidden="1">{#N/A,#N/A,FALSE,"FY97";#N/A,#N/A,FALSE,"FY98";#N/A,#N/A,FALSE,"FY99";#N/A,#N/A,FALSE,"FY00";#N/A,#N/A,FALSE,"FY01"}</definedName>
    <definedName name="kmjnh" hidden="1">{#N/A,#N/A,FALSE,"COMP"}</definedName>
    <definedName name="kpmg10" hidden="1">#REF!</definedName>
    <definedName name="kpmg11" hidden="1">#REF!</definedName>
    <definedName name="kpmg12" hidden="1">#REF!</definedName>
    <definedName name="kpmg13" hidden="1">#REF!</definedName>
    <definedName name="kpmg16" hidden="1">#REF!</definedName>
    <definedName name="kpmg6" hidden="1">#REF!</definedName>
    <definedName name="kpmg7" hidden="1">#REF!</definedName>
    <definedName name="kpmg9" hidden="1">#REF!</definedName>
    <definedName name="kpmh8" hidden="1">#REF!</definedName>
    <definedName name="l" hidden="1">{#N/A,#N/A,FALSE,"COMP"}</definedName>
    <definedName name="l_1" hidden="1">{#N/A,#N/A,FALSE,"COMP"}</definedName>
    <definedName name="lease" hidden="1">{#N/A,#N/A,FALSE,"HMF";#N/A,#N/A,FALSE,"FACIL";#N/A,#N/A,FALSE,"HMFINANCE";#N/A,#N/A,FALSE,"HMEUROPE";#N/A,#N/A,FALSE,"HHAB CONSO";#N/A,#N/A,FALSE,"PAB";#N/A,#N/A,FALSE,"MMC";#N/A,#N/A,FALSE,"THAI";#N/A,#N/A,FALSE,"SINPA";#N/A,#N/A,FALSE,"POLAND"}</definedName>
    <definedName name="Levels">#REF!</definedName>
    <definedName name="limcount" hidden="1">7</definedName>
    <definedName name="limey" hidden="1">{#N/A,#N/A,FALSE,"Calc";#N/A,#N/A,FALSE,"Sensitivity";#N/A,#N/A,FALSE,"LT Earn.Dil.";#N/A,#N/A,FALSE,"Dil. AVP"}</definedName>
    <definedName name="Lineitems">#REF!</definedName>
    <definedName name="lkajsdl" hidden="1">{0,0,0,0;0,0,0,0;0,0,0,0}</definedName>
    <definedName name="lkjlkj" hidden="1">{"Final",#N/A,FALSE,"Feb-96"}</definedName>
    <definedName name="lklkl" hidden="1">{"consolidated",#N/A,FALSE,"Sheet1";"cms",#N/A,FALSE,"Sheet1";"fse",#N/A,FALSE,"Sheet1"}</definedName>
    <definedName name="LLL" hidden="1">{#N/A,#N/A,FALSE,"ACQ_GRAPHS";#N/A,#N/A,FALSE,"T_1 GRAPHS";#N/A,#N/A,FALSE,"T_2 GRAPHS";#N/A,#N/A,FALSE,"COMB_GRAPHS"}</definedName>
    <definedName name="llll">#REF!</definedName>
    <definedName name="LLLLLLLLLLLLLLLLLLLLLLLLLLLLLLLLLL" hidden="1">#REF!</definedName>
    <definedName name="Lookup_Category">#REF!</definedName>
    <definedName name="lvuvfvyuv" hidden="1">{#N/A,#N/A,FALSE,"COMP"}</definedName>
    <definedName name="m" hidden="1">{#N/A,#N/A,FALSE,"COMP"}</definedName>
    <definedName name="m_1" hidden="1">{#N/A,#N/A,FALSE,"COMP"}</definedName>
    <definedName name="MA" hidden="1">{#N/A,#N/A,FALSE,"COMP"}</definedName>
    <definedName name="MAIL">OFFSET(#REF!,0,0,COUNTA(#REF!),2)</definedName>
    <definedName name="main">#REF!</definedName>
    <definedName name="mal">#REF!</definedName>
    <definedName name="mani" hidden="1">{#N/A,#N/A,FALSE,"Reported$ - Sum";#N/A,#N/A,FALSE,"Reported$ - Detail";#N/A,#N/A,FALSE,"Constant$ - Sum";#N/A,#N/A,FALSE,"Constant$ - Detail"}</definedName>
    <definedName name="Mapped_Co">#REF!</definedName>
    <definedName name="Mapping">#REF!</definedName>
    <definedName name="mau">#REF!</definedName>
    <definedName name="mdkskd" hidden="1">{#N/A,#N/A,FALSE,"COMP"}</definedName>
    <definedName name="mike" hidden="1">#REF!</definedName>
    <definedName name="MinorAsset">#REF!</definedName>
    <definedName name="miuh" hidden="1">{TRUE,TRUE,-1.25,-15.5,484.5,255,FALSE,FALSE,TRUE,FALSE,0,2,16,1,6,13,5,4,TRUE,TRUE,3,TRUE,1,TRUE,75,"Swvu.A.","ACwvu.A.",#N/A,FALSE,FALSE,0.2,0.22,1,0.641,2,"&amp;L&amp;""Arial,Bold""&amp;11Essar Projects Limited
EOL Refinery Project&amp;C&amp;""Arial,Bold""&amp;14TOTAL REFINERY PROJECT
REFINERY FACILITIES AND TERMINAL/MARKETING FACILITIES&amp;R&amp;""Arial,Bold""&amp;12Updated as on 17th November, 1997","&amp;L&amp;""Poster Bodoni ATT,Bold""&amp;12Prepared By : EPL (Planning and Cost Control)&amp;R&amp;D, &amp;T",TRUE,FALSE,FALSE,FALSE,1,#N/A,1,1,#DIV/0!,"=R1:R5","Rwvu.A.","Cwvu.A.",FALSE,FALSE,FALSE,8,65532,65532,FALSE,FALSE,TRUE,TRUE,TRUE}</definedName>
    <definedName name="mj" hidden="1">{#N/A,#N/A,FALSE,"FY97";#N/A,#N/A,FALSE,"FY98";#N/A,#N/A,FALSE,"FY99";#N/A,#N/A,FALSE,"FY00";#N/A,#N/A,FALSE,"FY01"}</definedName>
    <definedName name="mk" hidden="1">#REF!</definedName>
    <definedName name="MKJ" hidden="1">{#N/A,#N/A,FALSE,"COMP"}</definedName>
    <definedName name="mkllkkl" hidden="1">#N/A</definedName>
    <definedName name="mkllllSL" hidden="1">{#N/A,#N/A,FALSE,"COMP"}</definedName>
    <definedName name="mklojiuujs" hidden="1">#REF!</definedName>
    <definedName name="mlkdksdlasld" hidden="1">{#N/A,#N/A,FALSE,"COMP"}</definedName>
    <definedName name="MMA" hidden="1">{#N/A,#N/A,FALSE,"COMP"}</definedName>
    <definedName name="mmmmm" hidden="1">{#N/A,#N/A,FALSE,"Calc";#N/A,#N/A,FALSE,"Sensitivity";#N/A,#N/A,FALSE,"LT Earn.Dil.";#N/A,#N/A,FALSE,"Dil. AVP"}</definedName>
    <definedName name="MNS_">#REF!</definedName>
    <definedName name="Month">#REF!</definedName>
    <definedName name="moz">#REF!</definedName>
    <definedName name="MURTHY" hidden="1">{#N/A,#N/A,FALSE,"BS";#N/A,#N/A,FALSE,"PL";#N/A,#N/A,FALSE,"A";#N/A,#N/A,FALSE,"B";#N/A,#N/A,FALSE,"B1";#N/A,#N/A,FALSE,"C";#N/A,#N/A,FALSE,"C1";#N/A,#N/A,FALSE,"C2";#N/A,#N/A,FALSE,"D";#N/A,#N/A,FALSE,"E";#N/A,#N/A,FALSE,"F";#N/A,#N/A,FALSE,"AA";#N/A,#N/A,FALSE,"BB";#N/A,#N/A,FALSE,"CC";#N/A,#N/A,FALSE,"DD";#N/A,#N/A,FALSE,"EE";#N/A,#N/A,FALSE,"FF";#N/A,#N/A,FALSE,"PL10";#N/A,#N/A,FALSE,"PL20";#N/A,#N/A,FALSE,"PL30"}</definedName>
    <definedName name="MYOPT">#REF!</definedName>
    <definedName name="n">#REF!</definedName>
    <definedName name="Name_CC_Resp">#REF!</definedName>
    <definedName name="nbvgh" hidden="1">{#N/A,#N/A,FALSE,"PMTABB";#N/A,#N/A,FALSE,"PMTABB"}</definedName>
    <definedName name="Ndr">#REF!</definedName>
    <definedName name="NewCombination">#REF!</definedName>
    <definedName name="njkkkkkk" hidden="1">{#N/A,#N/A,FALSE,"COMP"}</definedName>
    <definedName name="NM">#REF!</definedName>
    <definedName name="nmkjhu" hidden="1">{#N/A,#N/A,FALSE,"COMP"}</definedName>
    <definedName name="nmkjioujhyhhs" hidden="1">{#N/A,#N/A,FALSE,"COMP"}</definedName>
    <definedName name="nmkjunh" hidden="1">{#N/A,#N/A,FALSE,"COMP"}</definedName>
    <definedName name="nnnb" hidden="1">{"consolidated",#N/A,FALSE,"Sheet1";"cms",#N/A,FALSE,"Sheet1";"fse",#N/A,FALSE,"Sheet1"}</definedName>
    <definedName name="noidea" hidden="1">{#N/A,#N/A,FALSE,"Calc";#N/A,#N/A,FALSE,"Sensitivity";#N/A,#N/A,FALSE,"LT Earn.Dil.";#N/A,#N/A,FALSE,"Dil. AVP"}</definedName>
    <definedName name="Note">#REF!</definedName>
    <definedName name="nov">#REF!</definedName>
    <definedName name="nska" hidden="1">{#N/A,#N/A,FALSE,"COMP"}</definedName>
    <definedName name="nslka" hidden="1">{#N/A,#N/A,FALSE,"COMP"}</definedName>
    <definedName name="Ntity">#REF!</definedName>
    <definedName name="nuovo" hidden="1">{#N/A,#N/A,TRUE,"Total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ooooo" hidden="1">{#N/A,#N/A,FALSE,"Calc";#N/A,#N/A,FALSE,"Sensitivity";#N/A,#N/A,FALSE,"LT Earn.Dil.";#N/A,#N/A,FALSE,"Dil. AVP"}</definedName>
    <definedName name="OperatingUnit">#REF!</definedName>
    <definedName name="OR" hidden="1">{"Frgen",#N/A,FALSE,"A";"Résu",#N/A,FALSE,"A"}</definedName>
    <definedName name="Oracle_Cost_type">#REF!</definedName>
    <definedName name="OracleCalendar">#REF!</definedName>
    <definedName name="OracleCalendar_U">#REF!</definedName>
    <definedName name="OraclePeriod">#REF!</definedName>
    <definedName name="oraclePeriod_U">#REF!</definedName>
    <definedName name="Oshi">#REF!</definedName>
    <definedName name="Owned">#REF!</definedName>
    <definedName name="P_End_Date">#REF!</definedName>
    <definedName name="pac" hidden="1">{TRUE,TRUE,-1.25,-15.5,456.75,279.75,FALSE,FALSE,TRUE,TRUE,0,1,18,1,199,6,3,4,TRUE,TRUE,3,TRUE,1,TRUE,100,"Swvu.cash.","ACwvu.cash.",1,FALSE,FALSE,0.511811023622047,0.511811023622047,0.511811023622047,0.511811023622047,1,"","",FALSE,FALSE,FALSE,FALSE,1,#N/A,1,1,#DIV/0!,FALSE,"Rwvu.cash.",#N/A,FALSE,FALSE}</definedName>
    <definedName name="Password">#REF!</definedName>
    <definedName name="Payment_205PE">#REF!</definedName>
    <definedName name="Percentage">#REF!</definedName>
    <definedName name="Period">#REF!</definedName>
    <definedName name="Period_202Bloem">#REF!</definedName>
    <definedName name="Period_203CapeTown">#REF!</definedName>
    <definedName name="Period_204Durban">#REF!</definedName>
    <definedName name="Period_205PE">#REF!</definedName>
    <definedName name="Period_401Midrand">#REF!</definedName>
    <definedName name="Period01">#REF!</definedName>
    <definedName name="Period02">#REF!</definedName>
    <definedName name="Period03">#REF!</definedName>
    <definedName name="Period04">#REF!</definedName>
    <definedName name="Period05">#REF!</definedName>
    <definedName name="Period06">#REF!</definedName>
    <definedName name="Period07">#REF!</definedName>
    <definedName name="Period08">#REF!</definedName>
    <definedName name="Period09">#REF!</definedName>
    <definedName name="Period1">#REF!</definedName>
    <definedName name="Period10">#REF!</definedName>
    <definedName name="Period11">#REF!</definedName>
    <definedName name="Period12">#REF!</definedName>
    <definedName name="Pers" hidden="1">#REF!</definedName>
    <definedName name="pf" hidden="1">{#N/A,#N/A,FALSE,"Reported$ - Sum";#N/A,#N/A,FALSE,"Reported$ - Detail";#N/A,#N/A,FALSE,"Constant$ - Sum";#N/A,#N/A,FALSE,"Constant$ - Detail"}</definedName>
    <definedName name="pll">#REF!</definedName>
    <definedName name="ply" hidden="1">#REF!</definedName>
    <definedName name="plywood" hidden="1">#REF!</definedName>
    <definedName name="PO_Accrual">#REF!</definedName>
    <definedName name="PO_Distribution">#REF!</definedName>
    <definedName name="pp" hidden="1">{#N/A,#N/A,FALSE,"Calc";#N/A,#N/A,FALSE,"Sensitivity";#N/A,#N/A,FALSE,"LT Earn.Dil.";#N/A,#N/A,FALSE,"Dil. AVP"}</definedName>
    <definedName name="ppppp" hidden="1">{#N/A,#N/A,TRUE,"Season &amp; Target";#N/A,#N/A,TRUE,"Services";#N/A,#N/A,TRUE,"Headcount";#N/A,#N/A,TRUE,"Expense";#N/A,#N/A,TRUE,"Revenue";#N/A,#N/A,TRUE,"98_fcst"}</definedName>
    <definedName name="PR_Level">OFFSET(#REF!,1,0,COUNTA(#REF!),1)</definedName>
    <definedName name="PRContentspage">#REF!</definedName>
    <definedName name="Presentation"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Price">#REF!</definedName>
    <definedName name="Prices">#REF!</definedName>
    <definedName name="PRINT">#REF!</definedName>
    <definedName name="_xlnm.Print_Area" localSheetId="0">Finance!$A$1:$O$112</definedName>
    <definedName name="_xlnm.Print_Area">#REF!</definedName>
    <definedName name="_xlnm.Print_Titles" localSheetId="1">Environmental!$1:$1</definedName>
    <definedName name="_xlnm.Print_Titles" localSheetId="0">Finance!$1:$1</definedName>
    <definedName name="_xlnm.Print_Titles">#N/A</definedName>
    <definedName name="print1">#REF!</definedName>
    <definedName name="printrange">#REF!</definedName>
    <definedName name="PriorAccount">#REF!</definedName>
    <definedName name="PriorYear">#REF!</definedName>
    <definedName name="Product">#REF!</definedName>
    <definedName name="Prof" hidden="1">#REF!</definedName>
    <definedName name="prova" hidden="1">{#N/A,#N/A,TRUE,"Total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rovision" hidden="1">{"Frgen",#N/A,FALSE,"A";"Résu",#N/A,FALSE,"A"}</definedName>
    <definedName name="PTD_A">#REF!</definedName>
    <definedName name="PTD_A_202">#REF!</definedName>
    <definedName name="PTD_A_203">#REF!</definedName>
    <definedName name="PTD_A_204">#REF!</definedName>
    <definedName name="PTD_A_205">#REF!</definedName>
    <definedName name="PTD_A_213">#REF!</definedName>
    <definedName name="PTD_A_215">#REF!</definedName>
    <definedName name="PTD_A_241">#REF!</definedName>
    <definedName name="PTD_A_401">#REF!</definedName>
    <definedName name="PTD_A_501">#REF!</definedName>
    <definedName name="PTD_A_665">#REF!</definedName>
    <definedName name="PTD_B">#REF!</definedName>
    <definedName name="PTD_B_202">#REF!</definedName>
    <definedName name="PTD_B_203">#REF!</definedName>
    <definedName name="PTD_B_204">#REF!</definedName>
    <definedName name="PTD_B_205">#REF!</definedName>
    <definedName name="PTD_B_213">#REF!</definedName>
    <definedName name="PTD_B_215">#REF!</definedName>
    <definedName name="PTD_B_241">#REF!</definedName>
    <definedName name="PTD_B_401">#REF!</definedName>
    <definedName name="PTD_B_501">#REF!</definedName>
    <definedName name="PTD_B_665">#REF!</definedName>
    <definedName name="pvm" hidden="1">{#N/A,#N/A,FALSE,"COMP"}</definedName>
    <definedName name="PY_Budget">#REF!</definedName>
    <definedName name="PY_Trend">#REF!</definedName>
    <definedName name="PY_Value">#REF!</definedName>
    <definedName name="PY_Volume">#REF!</definedName>
    <definedName name="q">#REF!</definedName>
    <definedName name="qa">#REF!</definedName>
    <definedName name="qq" hidden="1">{#N/A,#N/A,FALSE,"Turnover"}</definedName>
    <definedName name="qqqqqqqqqqq" hidden="1">{#N/A,#N/A,FALSE,"Reported$ - Sum";#N/A,#N/A,FALSE,"Reported$ - Detail";#N/A,#N/A,FALSE,"Constant$ - Sum";#N/A,#N/A,FALSE,"Constant$ - Detail"}</definedName>
    <definedName name="qqqqqqqqqqqqqqqqqqq" hidden="1">{#N/A,#N/A,FALSE,"Reported$ - Sum";#N/A,#N/A,FALSE,"Reported$ - Detail";#N/A,#N/A,FALSE,"Constant$ - Sum";#N/A,#N/A,FALSE,"Constant$ - Detail"}</definedName>
    <definedName name="QSE_Spend">OFFSET(#REF!,1,0,COUNTA(#REF!),1)</definedName>
    <definedName name="qwef" hidden="1">{#N/A,#N/A,FALSE,"EW"}</definedName>
    <definedName name="RandM">#REF!</definedName>
    <definedName name="ration" hidden="1">{#N/A,#N/A,FALSE,"COMP"}</definedName>
    <definedName name="RCL">#REF!</definedName>
    <definedName name="RECADJ">#REF!</definedName>
    <definedName name="Recover">#REF!</definedName>
    <definedName name="redo" hidden="1">{#N/A,#N/A,FALSE,"ACQ_GRAPHS";#N/A,#N/A,FALSE,"T_1 GRAPHS";#N/A,#N/A,FALSE,"T_2 GRAPHS";#N/A,#N/A,FALSE,"COMB_GRAPHS"}</definedName>
    <definedName name="Report_End_Period">#REF!</definedName>
    <definedName name="Report_Start_Period">#REF!</definedName>
    <definedName name="Report_Version_4">"A1"</definedName>
    <definedName name="Reporting">#REF!</definedName>
    <definedName name="Reporting_Plush">#REF!</definedName>
    <definedName name="Retained_Earnings">#REF!</definedName>
    <definedName name="Review">#REF!</definedName>
    <definedName name="rewtwe" hidden="1">{#N/A,#N/A,FALSE,"COMP"}</definedName>
    <definedName name="RG" hidden="1">{TRUE,TRUE,-1.25,-15.5,456.75,279.75,FALSE,FALSE,TRUE,TRUE,0,1,8,1,4,6,3,4,TRUE,TRUE,3,TRUE,1,TRUE,100,"Swvu.turnover.","ACwvu.turnover.",1,FALSE,FALSE,0.511811023622047,0.511811023622047,0.511811023622047,0.511811023622047,1,"","",FALSE,FALSE,FALSE,FALSE,1,#N/A,1,1,#DIV/0!,FALSE,"Rwvu.turnover.",#N/A,FALSE,FALSE}</definedName>
    <definedName name="RIBBON_OBJECT_POINTER">2518083505664</definedName>
    <definedName name="roaprices">#REF!</definedName>
    <definedName name="rohig" hidden="1">{#N/A,#N/A,TRUE,"Staffnos &amp; cost"}</definedName>
    <definedName name="rrrrr" hidden="1">{#N/A,#N/A,FALSE,"BANNERS";#N/A,#N/A,FALSE,"Market";#N/A,#N/A,FALSE,"Tel Rev";#N/A,#N/A,FALSE,"Revenues IOL";#N/A,#N/A,FALSE,"Invest";#N/A,#N/A,FALSE,"Op Cost1";#N/A,#N/A,FALSE,"Op Cost2";#N/A,#N/A,FALSE,"Oth_&amp;_Tot_Revenues";#N/A,#N/A,FALSE,"Fin Mod";#N/A,#N/A,FALSE,"FinMod_RoW";#N/A,#N/A,FALSE,"P&amp;E Burocrat";#N/A,#N/A,FALSE,"cash flow"}</definedName>
    <definedName name="rsem" hidden="1">{#N/A,#N/A,FALSE,"1996";#N/A,#N/A,FALSE,"1995";#N/A,#N/A,FALSE,"1994"}</definedName>
    <definedName name="Rwvu.A." hidden="1">#REF!,#REF!,#REF!,#REF!,#REF!,#REF!,#REF!</definedName>
    <definedName name="sadas" hidden="1">{#N/A,#N/A,FALSE,"COMP"}</definedName>
    <definedName name="sadgtdrt" hidden="1">{#N/A,#N/A,FALSE,"PMTABB";#N/A,#N/A,FALSE,"PMTABB"}</definedName>
    <definedName name="SAG" hidden="1">#REF!</definedName>
    <definedName name="SBI" hidden="1">{#N/A,#N/A,FALSE,"COMP"}</definedName>
    <definedName name="sbka" hidden="1">{#N/A,#N/A,FALSE,"COMP"}</definedName>
    <definedName name="Scenario">#REF!</definedName>
    <definedName name="Schdule1" hidden="1">{#N/A,#N/A,FALSE,"COMP"}</definedName>
    <definedName name="schedule" hidden="1">{#N/A,#N/A,FALSE,"COMP"}</definedName>
    <definedName name="Scorecard_Type">#REF!</definedName>
    <definedName name="SD" hidden="1">{TRUE,TRUE,-1.25,-15.5,484.5,255,FALSE,FALSE,TRUE,FALSE,0,2,16,1,6,13,5,4,TRUE,TRUE,3,TRUE,1,TRUE,75,"Swvu.A.","ACwvu.A.",#N/A,FALSE,FALSE,0.2,0.22,1,0.641,2,"&amp;L&amp;""Arial,Bold""&amp;11Essar Projects Limited
EOL Refinery Project&amp;C&amp;""Arial,Bold""&amp;14TOTAL REFINERY PROJECT
REFINERY FACILITIES AND TERMINAL/MARKETING FACILITIES&amp;R&amp;""Arial,Bold""&amp;12Updated as on 17th November, 1997","&amp;L&amp;""Poster Bodoni ATT,Bold""&amp;12Prepared By : EPL (Planning and Cost Control)&amp;R&amp;D, &amp;T",TRUE,FALSE,FALSE,FALSE,1,#N/A,1,1,#DIV/0!,"=R1:R5","Rwvu.A.","Cwvu.A.",FALSE,FALSE,FALSE,8,65532,65532,FALSE,FALSE,TRUE,TRUE,TRUE}</definedName>
    <definedName name="sdfag" hidden="1">{#N/A,#N/A,FALSE,"FREE"}</definedName>
    <definedName name="SDFHG" hidden="1">{"Agg Output",#N/A,FALSE,"Operational Drivers Output";"NW Output",#N/A,FALSE,"Operational Drivers Output";"South Output",#N/A,FALSE,"Operational Drivers Output";"Central Output",#N/A,FALSE,"Operational Drivers Output"}</definedName>
    <definedName name="sdfskdfskdf" hidden="1">{#N/A,#N/A,FALSE,"TOWNSHIP"}</definedName>
    <definedName name="sdg" hidden="1">{#N/A,#N/A,FALSE,"TOWNSHIP"}</definedName>
    <definedName name="sdhdhfdfhh" hidden="1">{#N/A,#N/A,FALSE,"Balance Sheet";#N/A,#N/A,FALSE,"Income Statement";#N/A,#N/A,FALSE,"Changes in Financial Position"}</definedName>
    <definedName name="sdrf" hidden="1">{#N/A,#N/A,FALSE,"FREE"}</definedName>
    <definedName name="sdrfse" hidden="1">{#N/A,#N/A,FALSE,"COMP"}</definedName>
    <definedName name="Seg_3">#REF!</definedName>
    <definedName name="Seg_4">#REF!</definedName>
    <definedName name="Seg_5">#REF!</definedName>
    <definedName name="Select_FiscalPeriod">#REF!</definedName>
    <definedName name="Select_FiscalYear">#REF!</definedName>
    <definedName name="SelectedDate">#REF!</definedName>
    <definedName name="sencount" hidden="1">7</definedName>
    <definedName name="sf" hidden="1">{TRUE,TRUE,-1.25,-15.5,484.5,255,FALSE,FALSE,TRUE,FALSE,0,2,16,1,6,13,5,4,TRUE,TRUE,3,TRUE,1,TRUE,75,"Swvu.A.","ACwvu.A.",#N/A,FALSE,FALSE,0.2,0.22,1,0.641,2,"&amp;L&amp;""Arial,Bold""&amp;11Essar Projects Limited
EOL Refinery Project&amp;C&amp;""Arial,Bold""&amp;14TOTAL REFINERY PROJECT
REFINERY FACILITIES AND TERMINAL/MARKETING FACILITIES&amp;R&amp;""Arial,Bold""&amp;12Updated as on 17th November, 1997","&amp;L&amp;""Poster Bodoni ATT,Bold""&amp;12Prepared By : EPL (Planning and Cost Control)&amp;R&amp;D, &amp;T",TRUE,FALSE,FALSE,FALSE,1,#N/A,1,1,#DIV/0!,"=R1:R5","Rwvu.A.","Cwvu.A.",FALSE,FALSE,FALSE,8,65532,65532,FALSE,FALSE,TRUE,TRUE,TRUE}</definedName>
    <definedName name="sfg" hidden="1">#REF!</definedName>
    <definedName name="sfgv" hidden="1">{"consolidated",#N/A,FALSE,"Sheet1";"cms",#N/A,FALSE,"Sheet1";"fse",#N/A,FALSE,"Sheet1"}</definedName>
    <definedName name="sfq" hidden="1">{#N/A,#N/A,FALSE,"Calc";#N/A,#N/A,FALSE,"Sensitivity";#N/A,#N/A,FALSE,"LT Earn.Dil.";#N/A,#N/A,FALSE,"Dil. AVP"}</definedName>
    <definedName name="sfsf" hidden="1">{#N/A,#N/A,FALSE,"Calc";#N/A,#N/A,FALSE,"Sensitivity";#N/A,#N/A,FALSE,"LT Earn.Dil.";#N/A,#N/A,FALSE,"Dil. AVP"}</definedName>
    <definedName name="sgd" hidden="1">{#N/A,#N/A,FALSE,"Calc";#N/A,#N/A,FALSE,"Sensitivity";#N/A,#N/A,FALSE,"LT Earn.Dil.";#N/A,#N/A,FALSE,"Dil. AVP"}</definedName>
    <definedName name="sgddfg" hidden="1">{#N/A,#N/A,FALSE,"PMTABB";#N/A,#N/A,FALSE,"PMTABB"}</definedName>
    <definedName name="sgdg" hidden="1">{#N/A,#N/A,FALSE,"Calc";#N/A,#N/A,FALSE,"Sensitivity";#N/A,#N/A,FALSE,"LT Earn.Dil.";#N/A,#N/A,FALSE,"Dil. AVP"}</definedName>
    <definedName name="sgsx" hidden="1">{"consolidated",#N/A,FALSE,"Sheet1";"cms",#N/A,FALSE,"Sheet1";"fse",#N/A,FALSE,"Sheet1"}</definedName>
    <definedName name="Site">#REF!</definedName>
    <definedName name="sjA" hidden="1">{#N/A,#N/A,FALSE,"COMP"}</definedName>
    <definedName name="solver_adj" hidden="1">#REF!</definedName>
    <definedName name="solver_lin" hidden="1">0</definedName>
    <definedName name="solver_num" hidden="1">0</definedName>
    <definedName name="solver_opt" hidden="1">#REF!</definedName>
    <definedName name="solver_typ" hidden="1">3</definedName>
    <definedName name="solver_val" hidden="1">0.6</definedName>
    <definedName name="SparBS">#REF!</definedName>
    <definedName name="SparIS">#REF!</definedName>
    <definedName name="SPEND">OFFSET(#REF!,1,0,COUNTA(#REF!),1)</definedName>
    <definedName name="SS" hidden="1">{#N/A,#N/A,FALSE,"COMP"}</definedName>
    <definedName name="ssdsa" hidden="1">{#N/A,#N/A,FALSE,"FREE"}</definedName>
    <definedName name="SSK" hidden="1">{#N/A,#N/A,FALSE,"COMP"}</definedName>
    <definedName name="sss" hidden="1">{#N/A,#N/A,TRUE,"Q3 - FY98 - Reconciliation";#N/A,#N/A,TRUE,"Recon Summary - Civ";#N/A,#N/A,TRUE,"Recon Summary - DoD-APG";#N/A,#N/A,TRUE,"Recon Summary - Healthcare";#N/A,#N/A,TRUE,"Recon Summary - He";#N/A,#N/A,TRUE,"Recon Summary - S&amp;L"}</definedName>
    <definedName name="ssss" hidden="1">{#N/A,#N/A,FALSE,"Reported$ - Sum";#N/A,#N/A,FALSE,"Reported$ - Detail";#N/A,#N/A,FALSE,"Constant$ - Sum";#N/A,#N/A,FALSE,"Constant$ - Detail"}</definedName>
    <definedName name="SSSSS" hidden="1">{#N/A,#N/A,FALSE,"Staffnos &amp; cost"}</definedName>
    <definedName name="STD">#REF!</definedName>
    <definedName name="stpt" hidden="1">{#N/A,#N/A,FALSE,"COMP"}</definedName>
    <definedName name="Structure">#REF!</definedName>
    <definedName name="Subs">#REF!</definedName>
    <definedName name="Summary">#REF!</definedName>
    <definedName name="summary2">#REF!</definedName>
    <definedName name="Suppliers" hidden="1">{#N/A,#N/A,FALSE,"HMF";#N/A,#N/A,FALSE,"FACIL";#N/A,#N/A,FALSE,"HMFINANCE";#N/A,#N/A,FALSE,"HMEUROPE";#N/A,#N/A,FALSE,"HHAB CONSO";#N/A,#N/A,FALSE,"PAB";#N/A,#N/A,FALSE,"MMC";#N/A,#N/A,FALSE,"THAI";#N/A,#N/A,FALSE,"SINPA";#N/A,#N/A,FALSE,"POLAND"}</definedName>
    <definedName name="SV_AUTO_CONN_CATALOG" hidden="1">"Virtual Logistics (Pty) Ltd_FIN"</definedName>
    <definedName name="SV_AUTO_CONN_SERVER" hidden="1">"sagpro-midrand"</definedName>
    <definedName name="SV_DBTYPE">"5"</definedName>
    <definedName name="SV_ENCPT_AUTO_CONN_PASSWORD" hidden="1">"083096084083070071101100050048052050049"</definedName>
    <definedName name="SV_ENCPT_AUTO_CONN_USER" hidden="1">"095094088070084121098"</definedName>
    <definedName name="SV_ENCPT_LOGON_PWD" hidden="1">"078104085088070"</definedName>
    <definedName name="SV_ENCPT_LOGON_USER" hidden="1">"095094088070084077102115118046088106101123118110"</definedName>
    <definedName name="SV_PAS_PastelCompanyPath" hidden="1">"Z:\ALCGROUP"</definedName>
    <definedName name="SV_PAS_PastelDatabase" hidden="1">"PAS11ALCGROUP"</definedName>
    <definedName name="SV_PAS_PervasiveServer" hidden="1">"ALCHEMEX-SRV64"</definedName>
    <definedName name="SV_REPORT_CODE">"Evo-AI01-1-4-CUSTOM"</definedName>
    <definedName name="SV_REPORT_ID">"11"</definedName>
    <definedName name="SV_REPORT_NAME">"Income statement (Trend vs budget)"</definedName>
    <definedName name="SV_REPOSCODE">""</definedName>
    <definedName name="SV_SOLUTION_ID">"33"</definedName>
    <definedName name="SV_TENANT_CODE">"Virtual Logistics (Pty) Ltd"</definedName>
    <definedName name="sxcg" hidden="1">{#N/A,#N/A,FALSE,"PGW"}</definedName>
    <definedName name="t3tr" hidden="1">{#N/A,#N/A,FALSE,"COMP"}</definedName>
    <definedName name="TableName">"Dummy"</definedName>
    <definedName name="TAX" hidden="1">#REF!</definedName>
    <definedName name="TB">#REF!</definedName>
    <definedName name="TBJuly">#REF!</definedName>
    <definedName name="test"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TEST0">#REF!</definedName>
    <definedName name="TESTHKEY">#REF!</definedName>
    <definedName name="TESTKEYS">#REF!</definedName>
    <definedName name="testtl">#REF!</definedName>
    <definedName name="TESTVKEY">#REF!</definedName>
    <definedName name="tete" hidden="1">{#N/A,#N/A,FALSE,"Calc";#N/A,#N/A,FALSE,"Sensitivity";#N/A,#N/A,FALSE,"LT Earn.Dil.";#N/A,#N/A,FALSE,"Dil. AVP"}</definedName>
    <definedName name="text13">#REF!</definedName>
    <definedName name="TextRefCopy1">#REF!</definedName>
    <definedName name="TextRefCopy10">#REF!</definedName>
    <definedName name="TextRefCopy11">#REF!</definedName>
    <definedName name="TextRefCopy12">#REF!</definedName>
    <definedName name="TextRefCopy13">#REF!</definedName>
    <definedName name="TextRefCopy14">#REF!</definedName>
    <definedName name="TextRefCopy15">#REF!</definedName>
    <definedName name="TextRefCopy16">#REF!</definedName>
    <definedName name="TextRefCopy17">#REF!</definedName>
    <definedName name="TextRefCopy18">#REF!</definedName>
    <definedName name="TextRefCopy19">#REF!</definedName>
    <definedName name="TextRefCopy2">#REF!</definedName>
    <definedName name="TextRefCopy20">#REF!</definedName>
    <definedName name="TextRefCopy21">#REF!</definedName>
    <definedName name="TextRefCopy22">#REF!</definedName>
    <definedName name="TextRefCopy3">#REF!</definedName>
    <definedName name="TextRefCopy4">#REF!</definedName>
    <definedName name="TextRefCopy5">#REF!</definedName>
    <definedName name="TextRefCopy6">#REF!</definedName>
    <definedName name="TextRefCopy7">#REF!</definedName>
    <definedName name="TextRefCopy8">#REF!</definedName>
    <definedName name="TextRefCopy9">#REF!</definedName>
    <definedName name="TextRefCopyRangeCount" hidden="1">14</definedName>
    <definedName name="thth" hidden="1">{#N/A,#N/A,FALSE,"Calc";#N/A,#N/A,FALSE,"Sensitivity";#N/A,#N/A,FALSE,"LT Earn.Dil.";#N/A,#N/A,FALSE,"Dil. AVP"}</definedName>
    <definedName name="TM1REBUILDOPTION">1</definedName>
    <definedName name="TO">#REF!</definedName>
    <definedName name="ToClear">#REF!</definedName>
    <definedName name="TOP_80">#REF!</definedName>
    <definedName name="Total">#REF!</definedName>
    <definedName name="TrialBalance">#REF!</definedName>
    <definedName name="trout"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TTT" hidden="1">{#N/A,#N/A,FALSE,"Staffnos &amp; cost"}</definedName>
    <definedName name="tttttt" hidden="1">{#N/A,#N/A,FALSE,"COMP"}</definedName>
    <definedName name="twertert" hidden="1">{#N/A,#N/A,FALSE,"COMP"}</definedName>
    <definedName name="tyff" hidden="1">{#N/A,#N/A,FALSE,"PGW"}</definedName>
    <definedName name="Type">#REF!</definedName>
    <definedName name="UIH" hidden="1">#REF!</definedName>
    <definedName name="uioui" hidden="1">{#N/A,#N/A,FALSE,"COMP"}</definedName>
    <definedName name="uiui" hidden="1">{#N/A,#N/A,FALSE,"COMP"}</definedName>
    <definedName name="uiyg" hidden="1">{#N/A,#N/A,FALSE,"COMP"}</definedName>
    <definedName name="UO_202">#REF!</definedName>
    <definedName name="Update">#REF!</definedName>
    <definedName name="upsTDATAMAP">#REF!</definedName>
    <definedName name="uy" hidden="1">{"FrgénEst",#N/A,FALSE,"A";"RésuEst",#N/A,FALSE,"A"}</definedName>
    <definedName name="V" hidden="1">{#N/A,#N/A,FALSE,"BANNERS";#N/A,#N/A,FALSE,"Market";#N/A,#N/A,FALSE,"# of POP MAN";#N/A,#N/A,FALSE,"Penet Input";#N/A,#N/A,FALSE,"Tel Rev";#N/A,#N/A,FALSE,"Invest";#N/A,#N/A,FALSE,"Op Cost1";#N/A,#N/A,FALSE,"Op Cost2";#N/A,#N/A,FALSE,"Oth_&amp;_Tot_Revenues";#N/A,#N/A,FALSE,"Fin Mod";#N/A,#N/A,FALSE,"P&amp;E Burocrat";#N/A,#N/A,FALSE,"cash flow"}</definedName>
    <definedName name="VA_ED">#REF!</definedName>
    <definedName name="val" hidden="1">{#N/A,#N/A,FALSE,"Valuation Assumptions";#N/A,#N/A,FALSE,"Summary";#N/A,#N/A,FALSE,"DCF";#N/A,#N/A,FALSE,"Valuation";#N/A,#N/A,FALSE,"WACC";#N/A,#N/A,FALSE,"UBVH";#N/A,#N/A,FALSE,"Free Cash Flow"}</definedName>
    <definedName name="Valuation">#REF!</definedName>
    <definedName name="Value">#REF!</definedName>
    <definedName name="VAS_Calc">OFFSET(#REF!,1,0,COUNTA(#REF!),1)</definedName>
    <definedName name="Vendor">#REF!</definedName>
    <definedName name="vijay"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vijaya"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vo" hidden="1">{"consolidated",#N/A,FALSE,"Sheet1";"cms",#N/A,FALSE,"Sheet1";"fse",#N/A,FALSE,"Sheet1"}</definedName>
    <definedName name="Volume">#REF!</definedName>
    <definedName name="votl" hidden="1">{TRUE,TRUE,-1.25,-15.5,484.5,255,FALSE,FALSE,TRUE,FALSE,0,2,16,1,6,13,5,4,TRUE,TRUE,3,TRUE,1,TRUE,75,"Swvu.A.","ACwvu.A.",#N/A,FALSE,FALSE,0.2,0.22,1,0.641,2,"&amp;L&amp;""Arial,Bold""&amp;11Essar Projects Limited
EOL Refinery Project&amp;C&amp;""Arial,Bold""&amp;14TOTAL REFINERY PROJECT
REFINERY FACILITIES AND TERMINAL/MARKETING FACILITIES&amp;R&amp;""Arial,Bold""&amp;12Updated as on 17th November, 1997","&amp;L&amp;""Poster Bodoni ATT,Bold""&amp;12Prepared By : EPL (Planning and Cost Control)&amp;R&amp;D, &amp;T",TRUE,FALSE,FALSE,FALSE,1,#N/A,1,1,#DIV/0!,"=R1:R5","Rwvu.A.","Cwvu.A.",FALSE,FALSE,FALSE,8,65532,65532,FALSE,FALSE,TRUE,TRUE,TRUE}</definedName>
    <definedName name="vty" hidden="1">{TRUE,TRUE,-1.25,-15.5,484.5,255,FALSE,FALSE,TRUE,FALSE,0,2,16,1,6,13,5,4,TRUE,TRUE,3,TRUE,1,TRUE,75,"Swvu.A.","ACwvu.A.",#N/A,FALSE,FALSE,0.2,0.22,1,0.641,2,"&amp;L&amp;""Arial,Bold""&amp;11Essar Projects Limited
EOL Refinery Project&amp;C&amp;""Arial,Bold""&amp;14TOTAL REFINERY PROJECT
REFINERY FACILITIES AND TERMINAL/MARKETING FACILITIES&amp;R&amp;""Arial,Bold""&amp;12Updated as on 17th November, 1997","&amp;L&amp;""Poster Bodoni ATT,Bold""&amp;12Prepared By : EPL (Planning and Cost Control)&amp;R&amp;D, &amp;T",TRUE,FALSE,FALSE,FALSE,1,#N/A,1,1,#DIV/0!,"=R1:R5","Rwvu.A.","Cwvu.A.",FALSE,FALSE,FALSE,8,65532,65532,FALSE,FALSE,TRUE,TRUE,TRUE}</definedName>
    <definedName name="vvv.dd" hidden="1">{TRUE,TRUE,-1.25,-15.5,484.5,255,FALSE,FALSE,TRUE,FALSE,0,2,16,1,6,13,5,4,TRUE,TRUE,3,TRUE,1,TRUE,75,"Swvu.A.","ACwvu.A.",#N/A,FALSE,FALSE,0.2,0.22,1,0.641,2,"&amp;L&amp;""Arial,Bold""&amp;11Essar Projects Limited
EOL Refinery Project&amp;C&amp;""Arial,Bold""&amp;14TOTAL REFINERY PROJECT
REFINERY FACILITIES AND TERMINAL/MARKETING FACILITIES&amp;R&amp;""Arial,Bold""&amp;12Updated as on 17th November, 1997","&amp;L&amp;""Poster Bodoni ATT,Bold""&amp;12Prepared By : EPL (Planning and Cost Control)&amp;R&amp;D, &amp;T",TRUE,FALSE,FALSE,FALSE,1,#N/A,1,1,#DIV/0!,"=R1:R5","Rwvu.A.","Cwvu.A.",FALSE,FALSE,FALSE,8,65532,65532,FALSE,FALSE,TRUE,TRUE,TRUE}</definedName>
    <definedName name="vvv.ss" hidden="1">{#N/A,#N/A,FALSE,"TOWNSHIP"}</definedName>
    <definedName name="vvv.xxx" hidden="1">{#N/A,#N/A,FALSE,"SUMMARY";#N/A,#N/A,FALSE,"SUMMARY"}</definedName>
    <definedName name="w" hidden="1">{#N/A,#N/A,FALSE,"COMP"}</definedName>
    <definedName name="WACC">#REF!</definedName>
    <definedName name="WDESAX" hidden="1">{#N/A,#N/A,FALSE,"SUMMARY";#N/A,#N/A,FALSE,"SUMMARY"}</definedName>
    <definedName name="WDSX" hidden="1">{#N/A,#N/A,FALSE,"PGW"}</definedName>
    <definedName name="WEDWQDX" hidden="1">{#N/A,#N/A,FALSE,"OSBL"}</definedName>
    <definedName name="WeekCAM">#REF!</definedName>
    <definedName name="WeekNS">#REF!</definedName>
    <definedName name="wer" hidden="1">{#N/A,#N/A,FALSE,"Staffnos &amp; cost"}</definedName>
    <definedName name="werfwe" hidden="1">{#N/A,#N/A,FALSE,"COMP"}</definedName>
    <definedName name="werwe" hidden="1">{#N/A,#N/A,FALSE,"COMP"}</definedName>
    <definedName name="wf" hidden="1">{#N/A,#N/A,FALSE,"COMP"}</definedName>
    <definedName name="WQDAW" hidden="1">{#N/A,#N/A,FALSE,"ISBL"}</definedName>
    <definedName name="WQDSA" hidden="1">{#N/A,#N/A,FALSE,"PGW"}</definedName>
    <definedName name="WQDWAX" hidden="1">{TRUE,TRUE,-1.25,-15.5,484.5,255,FALSE,FALSE,TRUE,FALSE,0,2,16,1,6,13,5,4,TRUE,TRUE,3,TRUE,1,TRUE,75,"Swvu.A.","ACwvu.A.",#N/A,FALSE,FALSE,0.2,0.22,1,0.641,2,"&amp;L&amp;""Arial,Bold""&amp;11Essar Projects Limited
EOL Refinery Project&amp;C&amp;""Arial,Bold""&amp;14TOTAL REFINERY PROJECT
REFINERY FACILITIES AND TERMINAL/MARKETING FACILITIES&amp;R&amp;""Arial,Bold""&amp;12Updated as on 17th November, 1997","&amp;L&amp;""Poster Bodoni ATT,Bold""&amp;12Prepared By : EPL (Planning and Cost Control)&amp;R&amp;D, &amp;T",TRUE,FALSE,FALSE,FALSE,1,#N/A,1,1,#DIV/0!,"=R1:R5","Rwvu.A.","Cwvu.A.",FALSE,FALSE,FALSE,8,65532,65532,FALSE,FALSE,TRUE,TRUE,TRUE}</definedName>
    <definedName name="WQEFAS" hidden="1">{#N/A,#N/A,FALSE,"FREE"}</definedName>
    <definedName name="wr" hidden="1">{#N/A,#N/A,FALSE,"COMP"}</definedName>
    <definedName name="wr_1" hidden="1">{#N/A,#N/A,FALSE,"COMP"}</definedName>
    <definedName name="wrd" hidden="1">{#N/A,#N/A,FALSE,"INPUTS";#N/A,#N/A,FALSE,"PROFORMA BSHEET";#N/A,#N/A,FALSE,"COMBINED";#N/A,#N/A,FALSE,"HIGH YIELD";#N/A,#N/A,FALSE,"COMB_GRAPHS"}</definedName>
    <definedName name="WRI" hidden="1">{#N/A,#N/A,FALSE,"COMP"}</definedName>
    <definedName name="WRI_1" hidden="1">{#N/A,#N/A,FALSE,"COMP"}</definedName>
    <definedName name="Writeoff">#REF!</definedName>
    <definedName name="wrn.1." hidden="1">{#N/A,#N/A,FALSE,"Calc";#N/A,#N/A,FALSE,"Sensitivity";#N/A,#N/A,FALSE,"LT Earn.Dil.";#N/A,#N/A,FALSE,"Dil. AVP"}</definedName>
    <definedName name="wrn.1996._.BUDGET." hidden="1">{"SUMMARY",#N/A,TRUE,"SUMMARY";"compare",#N/A,TRUE,"Vs. Bus Plan";"ratios",#N/A,TRUE,"Ratios";"REVENUE",#N/A,TRUE,"Revenue";"expenses",#N/A,TRUE,"1996 budget";"payroll",#N/A,TRUE,"Payroll"}</definedName>
    <definedName name="wrn.1996._.TO._.2004." hidden="1">{"ten year ratios",#N/A,TRUE,"PROFIT_LOSS";"ten year ratios",#N/A,TRUE,"Ratios";"ten yr opex and capex",#N/A,TRUE,"1996 budget";"ten year revenues",#N/A,TRUE,"Revenue_1996-2004";"ten year payroll",#N/A,TRUE,"Payroll"}</definedName>
    <definedName name="wrn.AA." hidden="1">{#N/A,#N/A,FALSE,"PMTABB";#N/A,#N/A,FALSE,"PMTABB"}</definedName>
    <definedName name="wrn.Accounts." hidden="1">{"turnover",#N/A,FALSE;"profits",#N/A,FALSE;"cash",#N/A,FALSE}</definedName>
    <definedName name="wrn.ACCRULC." hidden="1">{"LOCAL",#N/A,FALSE,"ACCRULC.XLS";"USDOLLARS",#N/A,FALSE,"ACCRULC.XLS"}</definedName>
    <definedName name="wrn.adj95." hidden="1">{"adj95mult",#N/A,FALSE,"COMPCO";"adj95est",#N/A,FALSE,"COMPCO"}</definedName>
    <definedName name="wrn.Aging._.and._.Trend._.Analysis." hidden="1">{#N/A,#N/A,FALSE,"Aging Summary";#N/A,#N/A,FALSE,"Ratio Analysis";#N/A,#N/A,FALSE,"Test 120 Day Accts";#N/A,#N/A,FALSE,"Tickmarks"}</definedName>
    <definedName name="wrn.ALL." hidden="1">{#N/A,#N/A,FALSE,"INPUTS";#N/A,#N/A,FALSE,"PROFORMA BSHEET";#N/A,#N/A,FALSE,"COMBINED";#N/A,#N/A,FALSE,"ACQUIROR";#N/A,#N/A,FALSE,"TARGET 1";#N/A,#N/A,FALSE,"TARGET 2";#N/A,#N/A,FALSE,"HIGH YIELD";#N/A,#N/A,FALSE,"OVERFUND"}</definedName>
    <definedName name="wrn.all._.input."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2" hidden="1">{#N/A,#N/A,FALSE,"DCF";#N/A,#N/A,FALSE,"WACC";#N/A,#N/A,FALSE,"Sales_EBIT";#N/A,#N/A,FALSE,"Capex_Depreciation";#N/A,#N/A,FALSE,"WC";#N/A,#N/A,FALSE,"Interest";#N/A,#N/A,FALSE,"Assumptions"}</definedName>
    <definedName name="wrn.ALL2." hidden="1">{#N/A,#N/A,FALSE,"DCF";#N/A,#N/A,FALSE,"WACC";#N/A,#N/A,FALSE,"Sales_EBIT";#N/A,#N/A,FALSE,"Capex_Depreciation";#N/A,#N/A,FALSE,"WC";#N/A,#N/A,FALSE,"Interest";#N/A,#N/A,FALSE,"Assumptions"}</definedName>
    <definedName name="wrn.all3" hidden="1">{#N/A,#N/A,FALSE,"assumptions";#N/A,#N/A,FALSE,"v_projcy";#N/A,#N/A,FALSE,"tar_proj";#N/A,#N/A,FALSE,"contrib_annual";#N/A,#N/A,FALSE,"Proforma";#N/A,#N/A,FALSE,"purc_97";#N/A,#N/A,FALSE,"syn_purc_97";#N/A,#N/A,FALSE,"pool_97";#N/A,#N/A,FALSE,"syn_pool_97";#N/A,#N/A,FALSE,"pool1_FY2"}</definedName>
    <definedName name="wrn.AllDataPages." hidden="1">{#N/A,#N/A,FALSE,"Balance Sheet";#N/A,#N/A,FALSE,"Income Statement";#N/A,#N/A,FALSE,"Changes in Financial Position"}</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Back._.Page." hidden="1">{"Back Page",#N/A,FALSE,"Front and Back"}</definedName>
    <definedName name="wrn.BB." hidden="1">{"P1",#N/A,TRUE,"P1";"P2",#N/A,TRUE,"P2"}</definedName>
    <definedName name="wrn.Bewegungsbilanz." hidden="1">{#N/A,#N/A,FALSE,"Mittelherkunft";#N/A,#N/A,FALSE,"Mittelverwendung"}</definedName>
    <definedName name="wrn.Bilanz." hidden="1">{#N/A,#N/A,FALSE,"Layout Aktiva";#N/A,#N/A,FALSE,"Layout Passiva"}</definedName>
    <definedName name="wrn.BP._.print." hidden="1">{#N/A,#N/A,FALSE,"BANNERS";#N/A,#N/A,FALSE,"Market";#N/A,#N/A,FALSE,"Tel Rev";#N/A,#N/A,FALSE,"Revenues IOL";#N/A,#N/A,FALSE,"Invest";#N/A,#N/A,FALSE,"Op Cost1";#N/A,#N/A,FALSE,"Op Cost2";#N/A,#N/A,FALSE,"Oth_&amp;_Tot_Revenues";#N/A,#N/A,FALSE,"Fin Mod";#N/A,#N/A,FALSE,"FinMod_RoW";#N/A,#N/A,FALSE,"P&amp;E Burocrat";#N/A,#N/A,FALSE,"cash flow"}</definedName>
    <definedName name="wrn.Cash._.Flow." hidden="1">{#N/A,#N/A,FALSE,"Layout Cash Flow"}</definedName>
    <definedName name="wrn.COMBINED." hidden="1">{#N/A,#N/A,FALSE,"INPUTS";#N/A,#N/A,FALSE,"PROFORMA BSHEET";#N/A,#N/A,FALSE,"COMBINED";#N/A,#N/A,FALSE,"HIGH YIELD";#N/A,#N/A,FALSE,"COMB_GRAPHS"}</definedName>
    <definedName name="wrn.COMPCO." hidden="1">{"Page1",#N/A,FALSE,"CompCo";"Page2",#N/A,FALSE,"CompCo"}</definedName>
    <definedName name="wrn.Continous._.Page._.Numbers._.DCF." hidden="1">{#N/A,#N/A,TRUE,"Cover Page";#N/A,#N/A,TRUE,"Assumptions MPM";#N/A,#N/A,TRUE,"Summary Sheet MPM";#N/A,#N/A,TRUE,"Output MPM";#N/A,#N/A,TRUE,"Input MPM";#N/A,#N/A,TRUE,"Assets MPM";#N/A,#N/A,TRUE,"Valuation Summary MPM";#N/A,#N/A,TRUE,"KMK";#N/A,#N/A,TRUE,"Demag";#N/A,#N/A,TRUE,"Van Dorn";#N/A,#N/A,TRUE,"Billion";#N/A,#N/A,TRUE,"Berstorff";#N/A,#N/A,TRUE,"Assumptions Netstal";#N/A,#N/A,TRUE,"Summary Sheet Netstal";#N/A,#N/A,TRUE,"Output Netstal";#N/A,#N/A,TRUE,"Input Netstal";#N/A,#N/A,TRUE,"Assets Netstal";#N/A,#N/A,TRUE,"Valuation Summary Netstal";#N/A,#N/A,TRUE,"Growth Assumpt BUs";#N/A,#N/A,TRUE,"Growth Analysis";#N/A,#N/A,TRUE,"Assumptions MPM ex N";#N/A,#N/A,TRUE,"Summary Sheet MPM ex N";#N/A,#N/A,TRUE,"Output MPM ex N";#N/A,#N/A,TRUE,"Input MPM ex N";#N/A,#N/A,TRUE,"Assets MPM ex N";#N/A,#N/A,TRUE,"Valuation Summary MPM ex N"}</definedName>
    <definedName name="wrn.Cover." hidden="1">{"coverall",#N/A,FALSE,"Definitions";"cover1",#N/A,FALSE,"Definitions";"cover2",#N/A,FALSE,"Definitions";"cover3",#N/A,FALSE,"Definitions";"cover4",#N/A,FALSE,"Definitions";"cover5",#N/A,FALSE,"Definitions";"blank",#N/A,FALSE,"Definitions"}</definedName>
    <definedName name="wrn.DCF." hidden="1">{"DCF1",#N/A,FALSE,"SIERRA DCF";"MATRIX1",#N/A,FALSE,"SIERRA DCF"}</definedName>
    <definedName name="wrn.DCFEpervier." hidden="1">{#N/A,#N/A,FALSE,"Inc. Statement-DCF";#N/A,#N/A,FALSE,"Assumptions";#N/A,#N/A,FALSE,"Inputs - Sales (KFF)";#N/A,#N/A,FALSE,"Inputs - Margins %";#N/A,#N/A,FALSE,"Inputs - Units";#N/A,#N/A,FALSE,"Output - Prices";#N/A,#N/A,FALSE,"Outputs - Margins (KFF)";#N/A,#N/A,FALSE,"Outputs - Costs";#N/A,#N/A,FALSE,"Outputs - Costs % ";#N/A,#N/A,FALSE,"Output - Units % Inc.";#N/A,#N/A,FALSE,"Output - Sales % Inc";#N/A,#N/A,FALSE,"Output - Prices % Inc.";#N/A,#N/A,FALSE,"WACC"}</definedName>
    <definedName name="wrn.detail." hidden="1">{#N/A,#N/A,FALSE,"TOTAL SSS";#N/A,#N/A,FALSE,"SES Y93";#N/A,#N/A,FALSE,"SES AW FEE";#N/A,#N/A,FALSE,"DSP BK14";#N/A,#N/A,FALSE,"DSP BK14 AW FEE";#N/A,#N/A,FALSE,"DSP BLK 14 FPLOE";#N/A,#N/A,FALSE,"DSP BLK 14 FPLOE";#N/A,#N/A,FALSE,"S14 DESGN";#N/A,#N/A,FALSE,"DSP BLK 18";#N/A,#N/A,FALSE,"DSP BLK 18 AW FEE";#N/A,#N/A,FALSE,"DSP BL18 FFP";#N/A,#N/A,FALSE,"DSP BLK18 CPAF";#N/A,#N/A,FALSE,"DSP BLK 23";#N/A,#N/A,FALSE,"DSP BLK 23 AW FEE";#N/A,#N/A,FALSE,"DSP 23 TERM";#N/A,#N/A,FALSE,"H2O DAMAGE";#N/A,#N/A,FALSE,"DSP ENG";#N/A,#N/A,FALSE,"SBIR";#N/A,#N/A,FALSE,"SBIR STUDY";#N/A,#N/A,FALSE,"CTPP";#N/A,#N/A,FALSE,"CTPP AW FEE";#N/A,#N/A,FALSE,"JTAGS";#N/A,#N/A,FALSE,"TSD";#N/A,#N/A,FALSE,"TSDE";#N/A,#N/A,FALSE,"SRSU";#N/A,#N/A,FALSE,"SRSU Spares";#N/A,#N/A,FALSE,"TSS";#N/A,#N/A,FALSE,"LVI";#N/A,#N/A,FALSE,"GS14";#N/A,#N/A,FALSE,"GS14 CPFF";#N/A,#N/A,FALSE,"GCO";#N/A,#N/A,FALSE,"GCO";#N/A,#N/A,FALSE,"PUP";#N/A,#N/A,FALSE,"CENTRAL FP";#N/A,#N/A,FALSE,"CENTRAL CPFF";#N/A,#N/A,FALSE,"CENTRAL TERM";#N/A,#N/A,FALSE,"WAM";#N/A,#N/A,FALSE,"SPIRIT III";#N/A,#N/A,FALSE,"LLUM";#N/A,#N/A,FALSE,"Mixed Signal";#N/A,#N/A,FALSE,"HGCDTE";#N/A,#N/A,FALSE,"CO INV";#N/A,#N/A,FALSE,"MISC"}</definedName>
    <definedName name="wrn.Detailed._.P._.and._.L." hidden="1">{"P and L Detail Page 1",#N/A,FALSE,"Data";"P and L Detail Page 2",#N/A,FALSE,"Data"}</definedName>
    <definedName name="wrn.document." hidden="1">{"consolidated",#N/A,FALSE,"Sheet1";"cms",#N/A,FALSE,"Sheet1";"fse",#N/A,FALSE,"Sheet1"}</definedName>
    <definedName name="wrn.Dosdevl." hidden="1">{"Frgen",#N/A,FALSE,"A";"Résu",#N/A,FALSE,"A"}</definedName>
    <definedName name="wrn.DosPM." hidden="1">{"FrgénEst",#N/A,FALSE,"A";"RésuEst",#N/A,FALSE,"A"}</definedName>
    <definedName name="wrn.Draft." hidden="1">{"Draft",#N/A,FALSE,"Feb-96"}</definedName>
    <definedName name="wrn.Economic._.Value._.Added._.Analysis." hidden="1">{"EVA",#N/A,FALSE,"EVA";"WACC",#N/A,FALSE,"WACC"}</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W." hidden="1">{#N/A,#N/A,FALSE,"EW"}</definedName>
    <definedName name="wrn.FCB." hidden="1">{"FCB_ALL",#N/A,FALSE,"FCB"}</definedName>
    <definedName name="wrn.fcb2" hidden="1">{"FCB_ALL",#N/A,FALSE,"FCB"}</definedName>
    <definedName name="wrn.Final." hidden="1">{"Final",#N/A,FALSE,"Feb-96"}</definedName>
    <definedName name="wrn.Financial._.Output." hidden="1">{"P and L",#N/A,FALSE,"Financial Output";"Cashflow",#N/A,FALSE,"Financial Output";"Balance Sheet",#N/A,FALSE,"Financial Output"}</definedName>
    <definedName name="wrn.Finanzbedarfsrechnung." hidden="1">{#N/A,#N/A,FALSE,"Finanzbedarfsrechnung"}</definedName>
    <definedName name="wrn.FIVE._.YEAR._.PROJECTION." hidden="1">{"FIVEYEAR",#N/A,TRUE,"SUMMARY";"FIVEYEAR",#N/A,TRUE,"Ratios";"FIVEYEAR",#N/A,TRUE,"Revenue";"FIVEYEAR",#N/A,TRUE,"DETAIL";"FIVEYEAR",#N/A,TRUE,"Payroll"}</definedName>
    <definedName name="wrn.Five._.Year._.Record." hidden="1">{"Five Year Record",#N/A,FALSE,"Front and Back"}</definedName>
    <definedName name="wrn.Forecast._.Print." hidden="1">{#N/A,#N/A,TRUE,"Season &amp; Target";#N/A,#N/A,TRUE,"Services";#N/A,#N/A,TRUE,"Headcount";#N/A,#N/A,TRUE,"Expense";#N/A,#N/A,TRUE,"Revenue";#N/A,#N/A,TRUE,"98_fcst"}</definedName>
    <definedName name="wrn.FORM1." hidden="1">{#N/A,#N/A,FALSE,"COMP"}</definedName>
    <definedName name="wrn.FORM1._1" hidden="1">{#N/A,#N/A,FALSE,"COMP"}</definedName>
    <definedName name="wrn.FREE." hidden="1">{#N/A,#N/A,FALSE,"FREE"}</definedName>
    <definedName name="wrn.Front._.Page." hidden="1">{"Front Page",#N/A,FALSE,"Front and Back"}</definedName>
    <definedName name="wrn.Full._.Report." hidden="1">{#N/A,#N/A,TRUE,"Income Statement";#N/A,#N/A,TRUE,"Gas Assumptions";#N/A,#N/A,TRUE,"DCF";#N/A,#N/A,TRUE,"Depreciation Matrix";#N/A,#N/A,TRUE,"Matrix";#N/A,#N/A,TRUE,"Matrix_Perpetuity"}</definedName>
    <definedName name="wrn.FY96sbp99" hidden="1">{#N/A,#N/A,FALSE,"FY97";#N/A,#N/A,FALSE,"FY98";#N/A,#N/A,FALSE,"FY99";#N/A,#N/A,FALSE,"FY00";#N/A,#N/A,FALSE,"FY01"}</definedName>
    <definedName name="wrn.FY97SBP." hidden="1">{#N/A,#N/A,FALSE,"FY97";#N/A,#N/A,FALSE,"FY98";#N/A,#N/A,FALSE,"FY99";#N/A,#N/A,FALSE,"FY00";#N/A,#N/A,FALSE,"FY01"}</definedName>
    <definedName name="wrn.FY97SBP2" hidden="1">{#N/A,#N/A,FALSE,"FY97";#N/A,#N/A,FALSE,"FY98";#N/A,#N/A,FALSE,"FY99";#N/A,#N/A,FALSE,"FY00";#N/A,#N/A,FALSE,"FY01"}</definedName>
    <definedName name="wrn.Geographic._.Trends." hidden="1">{"Geographic P1",#N/A,FALSE,"Division &amp; Geog"}</definedName>
    <definedName name="wrn.GRAPHS." hidden="1">{#N/A,#N/A,FALSE,"ACQ_GRAPHS";#N/A,#N/A,FALSE,"T_1 GRAPHS";#N/A,#N/A,FALSE,"T_2 GRAPHS";#N/A,#N/A,FALSE,"COMB_GRAPHS"}</definedName>
    <definedName name="wrn.GuV." hidden="1">{#N/A,#N/A,FALSE,"Layout GuV"}</definedName>
    <definedName name="wrn.imprim." hidden="1">{#N/A,#N/A,FALSE,"Feuil";#N/A,#N/A,FALSE,"Feuil (2)";#N/A,#N/A,FALSE,"Feuil (3)";#N/A,#N/A,FALSE,"Feuil (4)";#N/A,#N/A,FALSE,"Feuil (5)";#N/A,#N/A,FALSE,"Feuil (6)";#N/A,#N/A,FALSE,"Feuil (7)";#N/A,#N/A,FALSE,"Feuil (8)";#N/A,#N/A,FALSE,"Feuil (9)";#N/A,#N/A,FALSE,"Feuil (10)";#N/A,#N/A,FALSE,"Feuil (11)";#N/A,#N/A,FALSE,"Feuil (12)";#N/A,#N/A,FALSE,"Feuil (13)";#N/A,#N/A,FALSE,"Feuil (14)";#N/A,#N/A,FALSE,"Feuil (15)";#N/A,#N/A,FALSE,"Feuil (16)"}</definedName>
    <definedName name="wrn.income._.statement." hidden="1">{"income statement",#N/A,FALSE,"ATLAS-A"}</definedName>
    <definedName name="wrn.ISBL." hidden="1">{#N/A,#N/A,FALSE,"ISBL"}</definedName>
    <definedName name="wrn.jck94TAXRETURN."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wrn.Komplettausdruck." hidden="1">{#N/A,#N/A,FALSE,"Layout Aktiva";#N/A,#N/A,FALSE,"Layout Passiva";#N/A,#N/A,FALSE,"Layout GuV";#N/A,#N/A,FALSE,"Layout Cash Flow";#N/A,#N/A,FALSE,"Mittelherkunft";#N/A,#N/A,FALSE,"Mittelverwendung";#N/A,#N/A,FALSE,"Finanzbedarfsrechnung"}</definedName>
    <definedName name="wrn.Lead._.Schedule." hidden="1">{#N/A,#N/A,FALSE,"BS";#N/A,#N/A,FALSE,"PL";#N/A,#N/A,FALSE,"A";#N/A,#N/A,FALSE,"B";#N/A,#N/A,FALSE,"B1";#N/A,#N/A,FALSE,"C";#N/A,#N/A,FALSE,"C1";#N/A,#N/A,FALSE,"C2";#N/A,#N/A,FALSE,"D";#N/A,#N/A,FALSE,"E";#N/A,#N/A,FALSE,"F";#N/A,#N/A,FALSE,"AA";#N/A,#N/A,FALSE,"BB";#N/A,#N/A,FALSE,"CC";#N/A,#N/A,FALSE,"DD";#N/A,#N/A,FALSE,"EE";#N/A,#N/A,FALSE,"FF";#N/A,#N/A,FALSE,"PL10";#N/A,#N/A,FALSE,"PL20";#N/A,#N/A,FALSE,"PL30"}</definedName>
    <definedName name="wrn.Massimo." hidden="1">{#N/A,#N/A,TRUE,"Total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wrn.MDS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ntfinance." hidden="1">{"Rate",#N/A,TRUE,"SUMMARY";"Ratios",#N/A,TRUE,"Ratios";"BUDGETREVENUE",#N/A,TRUE,"Revenue";"TOTALS",#N/A,TRUE,"DETAIL"}</definedName>
    <definedName name="wrn.OSBL." hidden="1">{#N/A,#N/A,FALSE,"OSBL"}</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PGW." hidden="1">{#N/A,#N/A,FALSE,"PGW"}</definedName>
    <definedName name="wrn.print" hidden="1">{"page1",#N/A,FALSE,"PROFORMA";"page2",#N/A,FALSE,"PROFORMA";"page3",#N/A,FALSE,"PROFORMA";"page4",#N/A,FALSE,"PROFORMA";"page5",#N/A,FALSE,"PROFORMA";"page6",#N/A,FALSE,"PROFORMA";"page7",#N/A,FALSE,"PROFORMA";"page8",#N/A,FALSE,"PROFORMA"}</definedName>
    <definedName name="wrn.print." hidden="1">{"page1",#N/A,FALSE,"PROFORMA";"page2",#N/A,FALSE,"PROFORMA";"page3",#N/A,FALSE,"PROFORMA";"page4",#N/A,FALSE,"PROFORMA";"page5",#N/A,FALSE,"PROFORMA";"page6",#N/A,FALSE,"PROFORMA";"page7",#N/A,FALSE,"PROFORMA";"page8",#N/A,FALSE,"PROFORMA"}</definedName>
    <definedName name="wrn.print._.graphs." hidden="1">{"cap_structure",#N/A,FALSE,"Graph-Mkt Cap";"price",#N/A,FALSE,"Graph-Price";"ebit",#N/A,FALSE,"Graph-EBITDA";"ebitda",#N/A,FALSE,"Graph-EBITDA"}</definedName>
    <definedName name="wrn.print._.raw._.data._.entry." hidden="1">{"inputs raw data",#N/A,TRUE,"INPUT"}</definedName>
    <definedName name="wrn.print._.summary._.sheets." hidden="1">{"summary1",#N/A,TRUE,"Comps";"summary2",#N/A,TRUE,"Comps";"summary3",#N/A,TRUE,"Comps"}</definedName>
    <definedName name="wrn.Print_Buyer." hidden="1">{#N/A,"DR",FALSE,"increm pf";#N/A,"MAMSI",FALSE,"increm pf";#N/A,"MAXI",FALSE,"increm pf";#N/A,"PCAM",FALSE,"increm pf";#N/A,"PHSV",FALSE,"increm pf";#N/A,"SIE",FALSE,"increm pf"}</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ac." hidden="1">{#N/A,#N/A,FALSE,"Op-BS";#N/A,#N/A,FALSE,"Assum";#N/A,#N/A,FALSE,"IS";#N/A,#N/A,FALSE,"Syn+Elim";#N/A,#N/A,FALSE,"BSCF";#N/A,#N/A,FALSE,"Blue_IS";#N/A,#N/A,FALSE,"Blue_BSCF";#N/A,#N/A,FALSE,"Ratings"}</definedName>
    <definedName name="wrn.printout." hidden="1">{#N/A,#N/A,FALSE,"BANNERS";#N/A,#N/A,FALSE,"Market";#N/A,#N/A,FALSE,"# of POP MAN";#N/A,#N/A,FALSE,"Penet Input";#N/A,#N/A,FALSE,"Tel Rev";#N/A,#N/A,FALSE,"Invest";#N/A,#N/A,FALSE,"Op Cost1";#N/A,#N/A,FALSE,"Op Cost2";#N/A,#N/A,FALSE,"Oth_&amp;_Tot_Revenues";#N/A,#N/A,FALSE,"Fin Mod";#N/A,#N/A,FALSE,"P&amp;E Burocrat";#N/A,#N/A,FALSE,"cash flow"}</definedName>
    <definedName name="wrn.PRINTREP." hidden="1">{"PRINTREP",#N/A,FALSE,"Sheet1"}</definedName>
    <definedName name="wrn.ReconAll." hidden="1">{#N/A,#N/A,TRUE,"Q3 - FY98 - Reconciliation";#N/A,#N/A,TRUE,"Recon Summary - Civ";#N/A,#N/A,TRUE,"Recon Summary - DoD-APG";#N/A,#N/A,TRUE,"Recon Summary - Healthcare";#N/A,#N/A,TRUE,"Recon Summary - He";#N/A,#N/A,TRUE,"Recon Summary - S&amp;L"}</definedName>
    <definedName name="wrn.reconallb" hidden="1">{#N/A,#N/A,TRUE,"Q3 - FY98 - Reconciliation";#N/A,#N/A,TRUE,"Recon Summary - Civ";#N/A,#N/A,TRUE,"Recon Summary - DoD-APG";#N/A,#N/A,TRUE,"Recon Summary - Healthcare";#N/A,#N/A,TRUE,"Recon Summary - He";#N/A,#N/A,TRUE,"Recon Summary - S&amp;L"}</definedName>
    <definedName name="wrn.Report._.2." hidden="1">{#N/A,#N/A,TRUE,"Pivots-Employee";#N/A,"Scenerio2",TRUE,"Assumptions Summary"}</definedName>
    <definedName name="wrn.Report1." hidden="1">{#N/A,#N/A,FALSE,"IS";#N/A,#N/A,FALSE,"BS";#N/A,#N/A,FALSE,"CF";#N/A,#N/A,FALSE,"CE";#N/A,#N/A,FALSE,"Depr";#N/A,#N/A,FALSE,"APAL"}</definedName>
    <definedName name="wrn.RESULTS." hidden="1">{#N/A,#N/A,FALSE,"HMF";#N/A,#N/A,FALSE,"FACIL";#N/A,#N/A,FALSE,"HMFINANCE";#N/A,#N/A,FALSE,"HMEUROPE";#N/A,#N/A,FALSE,"HHAB CONSO";#N/A,#N/A,FALSE,"PAB";#N/A,#N/A,FALSE,"MMC";#N/A,#N/A,FALSE,"THAI";#N/A,#N/A,FALSE,"SINPA";#N/A,#N/A,FALSE,"POLAND"}</definedName>
    <definedName name="wrn.SAA94TAX."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wrn.saasimple."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wrn.sales." hidden="1">{"sales",#N/A,FALSE,"Sales";"sales existing",#N/A,FALSE,"Sales";"sales rd1",#N/A,FALSE,"Sales";"sales rd2",#N/A,FALSE,"Sales"}</definedName>
    <definedName name="wrn.Staff._.cost1998." hidden="1">{#N/A,#N/A,TRUE,"Staffnos &amp; cost"}</definedName>
    <definedName name="wrn.Staffcost." hidden="1">{#N/A,#N/A,FALSE,"Staffnos &amp; cost"}</definedName>
    <definedName name="wrn.STAND_ALONE_BOTH." hidden="1">{"FCB_ALL",#N/A,FALSE,"FCB";"GREY_ALL",#N/A,FALSE,"GREY"}</definedName>
    <definedName name="wrn.sum._.and._.deailb" hidden="1">{#N/A,#N/A,FALSE,"Reported$ - Sum";#N/A,#N/A,FALSE,"Reported$ - Detail";#N/A,#N/A,FALSE,"Constant$ - Sum";#N/A,#N/A,FALSE,"Constant$ - Detail"}</definedName>
    <definedName name="wrn.sum._.and._.detail." hidden="1">{#N/A,#N/A,FALSE,"Reported$ - Sum";#N/A,#N/A,FALSE,"Reported$ - Detail";#N/A,#N/A,FALSE,"Constant$ - Sum";#N/A,#N/A,FALSE,"Constant$ - Detail"}</definedName>
    <definedName name="wrn.summaries." hidden="1">{#N/A,#N/A,FALSE,"YTD SALES";#N/A,#N/A,FALSE,"MONTH SALES";#N/A,#N/A,FALSE,"YTD PROFIT";#N/A,#N/A,FALSE,"MONTH PROFIT";#N/A,#N/A,FALSE,"MONTH PROFIT %";#N/A,#N/A,FALSE,"YTD AWARDS";#N/A,#N/A,FALSE,"MONTH AWARDS";#N/A,#N/A,FALSE,"FUNDED BACKLOG";#N/A,#N/A,FALSE,"CONTRACT BACKLOG";#N/A,#N/A,FALSE,"CONTRACT AWARDS";#N/A,#N/A,FALSE,"CONTRACT VALUES";#N/A,#N/A,FALSE,"YTD WIP";#N/A,#N/A,FALSE,"MONTH WIP";#N/A,#N/A,FALSE,"GROSS INVENTORY";#N/A,#N/A,FALSE,"PP";#N/A,#N/A,FALSE,"NET INVENTORY";#N/A,#N/A,FALSE,"RECEIVABLES"}</definedName>
    <definedName name="wrn.SUMMARY." hidden="1">{#N/A,#N/A,FALSE,"SUMMARY";#N/A,#N/A,FALSE,"SUMMARY"}</definedName>
    <definedName name="wrn.test." hidden="1">{"test2",#N/A,TRUE,"Prices"}</definedName>
    <definedName name="wrn.Test1." hidden="1">{#N/A,#N/A,FALSE,"FA Register Final"}</definedName>
    <definedName name="wrn.Tout._.Sauf._.B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WNSHIP." hidden="1">{#N/A,#N/A,FALSE,"TOWNSHIP"}</definedName>
    <definedName name="wrn.Turnover." hidden="1">{#N/A,#N/A,FALSE,"Turnover"}</definedName>
    <definedName name="wrn.Typhoon." hidden="1">{"Agg Output",#N/A,FALSE,"Operational Drivers Output";"NW Output",#N/A,FALSE,"Operational Drivers Output";"South Output",#N/A,FALSE,"Operational Drivers Output";"Central Output",#N/A,FALSE,"Operational Drivers Output"}</definedName>
    <definedName name="wrn.upstairs." hidden="1">{"histincome",#N/A,FALSE,"hyfins";"closing balance",#N/A,FALSE,"hyfins"}</definedName>
    <definedName name="wrn.VALUATION." hidden="1">{#N/A,#N/A,FALSE,"Valuation Assumptions";#N/A,#N/A,FALSE,"Summary";#N/A,#N/A,FALSE,"DCF";#N/A,#N/A,FALSE,"Valuation";#N/A,#N/A,FALSE,"WACC";#N/A,#N/A,FALSE,"UBVH";#N/A,#N/A,FALSE,"Free Cash Flow"}</definedName>
    <definedName name="wrn.xrates." hidden="1">{#N/A,#N/A,FALSE,"1996";#N/A,#N/A,FALSE,"1995";#N/A,#N/A,FALSE,"1994"}</definedName>
    <definedName name="wrn.간단한세무조정계산서."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wrn.세무조정계산서."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wrn.세무조정모든양식."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wrn.조흥94세무."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wrn.조흥축약94."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wrn3.ALL." hidden="1">{#N/A,#N/A,FALSE,"DCF";#N/A,#N/A,FALSE,"WACC";#N/A,#N/A,FALSE,"Sales_EBIT";#N/A,#N/A,FALSE,"Capex_Depreciation";#N/A,#N/A,FALSE,"WC";#N/A,#N/A,FALSE,"Interest";#N/A,#N/A,FALSE,"Assumptions"}</definedName>
    <definedName name="wrnfy97" hidden="1">{#N/A,#N/A,FALSE,"FY97";#N/A,#N/A,FALSE,"FY98";#N/A,#N/A,FALSE,"FY99";#N/A,#N/A,FALSE,"FY00";#N/A,#N/A,FALSE,"FY01"}</definedName>
    <definedName name="wt" hidden="1">{#N/A,#N/A,FALSE,"FY97";#N/A,#N/A,FALSE,"FY98";#N/A,#N/A,FALSE,"FY99";#N/A,#N/A,FALSE,"FY00";#N/A,#N/A,FALSE,"FY01"}</definedName>
    <definedName name="wvu.A." hidden="1">{TRUE,TRUE,-1.25,-15.5,484.5,255,FALSE,FALSE,TRUE,FALSE,0,2,16,1,6,13,5,4,TRUE,TRUE,3,TRUE,1,TRUE,75,"Swvu.A.","ACwvu.A.",#N/A,FALSE,FALSE,0.2,0.22,1,0.641,2,"&amp;L&amp;""Arial,Bold""&amp;11Essar Projects Limited
EOL Refinery Project&amp;C&amp;""Arial,Bold""&amp;14TOTAL REFINERY PROJECT
REFINERY FACILITIES AND TERMINAL/MARKETING FACILITIES&amp;R&amp;""Arial,Bold""&amp;12Updated as on 17th November, 1997","&amp;L&amp;""Poster Bodoni ATT,Bold""&amp;12Prepared By : EPL (Planning and Cost Control)&amp;R&amp;D, &amp;T",TRUE,FALSE,FALSE,FALSE,1,#N/A,1,1,#DIV/0!,"=R1:R5","Rwvu.A.","Cwvu.A.",FALSE,FALSE,FALSE,8,65532,65532,FALSE,FALSE,TRUE,TRUE,TRUE}</definedName>
    <definedName name="wvu.cash." hidden="1">{TRUE,TRUE,-1.25,-15.5,456.75,279.75,FALSE,FALSE,TRUE,TRUE,0,1,18,1,199,6,3,4,TRUE,TRUE,3,TRUE,1,TRUE,100,"Swvu.cash.","ACwvu.cash.",1,FALSE,FALSE,0.511811023622047,0.511811023622047,0.511811023622047,0.511811023622047,1,"","",FALSE,FALSE,FALSE,FALSE,1,#N/A,1,1,#DIV/0!,FALSE,"Rwvu.cash.",#N/A,FALSE,FALSE}</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profits." hidden="1">{TRUE,TRUE,-1.25,-15.5,456.75,279.75,FALSE,FALSE,TRUE,TRUE,0,1,21,1,127,6,3,4,TRUE,TRUE,3,TRUE,1,TRUE,100,"Swvu.profits.","ACwvu.profits.",1,FALSE,FALSE,0.511811023622047,0.511811023622047,0.511811023622047,0.511811023622047,1,"","",FALSE,FALSE,FALSE,FALSE,1,#N/A,1,1,#DIV/0!,FALSE,"Rwvu.profits.",#N/A,FALSE,FALS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turnover." hidden="1">{TRUE,TRUE,-1.25,-15.5,456.75,279.75,FALSE,FALSE,TRUE,TRUE,0,1,8,1,4,6,3,4,TRUE,TRUE,3,TRUE,1,TRUE,100,"Swvu.turnover.","ACwvu.turnover.",1,FALSE,FALSE,0.511811023622047,0.511811023622047,0.511811023622047,0.511811023622047,1,"","",FALSE,FALSE,FALSE,FALSE,1,#N/A,1,1,#DIV/0!,FALSE,"Rwvu.turnover.",#N/A,FALSE,FALSE}</definedName>
    <definedName name="ww" hidden="1">{#N/A,#N/A,TRUE,"Season &amp; Target";#N/A,#N/A,TRUE,"Services";#N/A,#N/A,TRUE,"Headcount";#N/A,#N/A,TRUE,"Expense";#N/A,#N/A,TRUE,"Revenue";#N/A,#N/A,TRUE,"98_fcst"}</definedName>
    <definedName name="www" hidden="1">{#N/A,#N/A,TRUE,"Q3 - FY98 - Reconciliation";#N/A,#N/A,TRUE,"Recon Summary - Civ";#N/A,#N/A,TRUE,"Recon Summary - DoD-APG";#N/A,#N/A,TRUE,"Recon Summary - Healthcare";#N/A,#N/A,TRUE,"Recon Summary - He";#N/A,#N/A,TRUE,"Recon Summary - S&amp;L"}</definedName>
    <definedName name="wwww" hidden="1">{#N/A,#N/A,FALSE,"Reported$ - Sum";#N/A,#N/A,FALSE,"Reported$ - Detail";#N/A,#N/A,FALSE,"Constant$ - Sum";#N/A,#N/A,FALSE,"Constant$ - Detail"}</definedName>
    <definedName name="x" hidden="1">{#N/A,#N/A,FALSE,"FY97";#N/A,#N/A,FALSE,"FY98";#N/A,#N/A,FALSE,"FY99";#N/A,#N/A,FALSE,"FY00";#N/A,#N/A,FALSE,"FY01"}</definedName>
    <definedName name="xcft" hidden="1">{#N/A,#N/A,FALSE,"PGW"}</definedName>
    <definedName name="xcvg" hidden="1">{#N/A,#N/A,FALSE,"SUMMARY";#N/A,#N/A,FALSE,"SUMMARY"}</definedName>
    <definedName name="xdft" hidden="1">{#N/A,#N/A,FALSE,"ISBL"}</definedName>
    <definedName name="xdrt" hidden="1">{#N/A,#N/A,FALSE,"Aging Summary";#N/A,#N/A,FALSE,"Ratio Analysis";#N/A,#N/A,FALSE,"Test 120 Day Accts";#N/A,#N/A,FALSE,"Tickmarks"}</definedName>
    <definedName name="XFDG" hidden="1">{TRUE,TRUE,-1.25,-15.5,456.75,279.75,FALSE,FALSE,TRUE,TRUE,0,1,18,1,199,6,3,4,TRUE,TRUE,3,TRUE,1,TRUE,100,"Swvu.cash.","ACwvu.cash.",1,FALSE,FALSE,0.511811023622047,0.511811023622047,0.511811023622047,0.511811023622047,1,"","",FALSE,FALSE,FALSE,FALSE,1,#N/A,1,1,#DIV/0!,FALSE,"Rwvu.cash.",#N/A,FALSE,FALSE}</definedName>
    <definedName name="XREF_COLUMN_1" hidden="1">#REF!</definedName>
    <definedName name="XREF_COLUMN_11" hidden="1">#REF!</definedName>
    <definedName name="XREF_COLUMN_12" hidden="1">#REF!</definedName>
    <definedName name="XREF_COLUMN_13" hidden="1">#REF!</definedName>
    <definedName name="XREF_COLUMN_14" hidden="1">#REF!</definedName>
    <definedName name="XREF_COLUMN_15" hidden="1">#REF!</definedName>
    <definedName name="XREF_COLUMN_16" hidden="1">#REF!</definedName>
    <definedName name="XREF_COLUMN_17" hidden="1">#REF!</definedName>
    <definedName name="XREF_COLUMN_18" hidden="1">#REF!</definedName>
    <definedName name="XREF_COLUMN_19" hidden="1">#REF!</definedName>
    <definedName name="XREF_COLUMN_2" hidden="1">#REF!</definedName>
    <definedName name="XREF_COLUMN_20" hidden="1">#REF!</definedName>
    <definedName name="XREF_COLUMN_21" hidden="1">#REF!</definedName>
    <definedName name="XREF_COLUMN_22" hidden="1">#REF!</definedName>
    <definedName name="XREF_COLUMN_23" hidden="1">#REF!</definedName>
    <definedName name="XREF_COLUMN_24" hidden="1">#REF!</definedName>
    <definedName name="XREF_COLUMN_25" hidden="1">#REF!</definedName>
    <definedName name="XREF_COLUMN_26" hidden="1">#REF!</definedName>
    <definedName name="XREF_COLUMN_27" hidden="1">#REF!</definedName>
    <definedName name="XREF_COLUMN_28" hidden="1">#REF!</definedName>
    <definedName name="XREF_COLUMN_29" hidden="1">#REF!</definedName>
    <definedName name="XREF_COLUMN_3" hidden="1">#REF!</definedName>
    <definedName name="XREF_COLUMN_30" hidden="1">#REF!</definedName>
    <definedName name="XREF_COLUMN_31" hidden="1">#REF!</definedName>
    <definedName name="XREF_COLUMN_32" hidden="1">#REF!</definedName>
    <definedName name="XREF_COLUMN_33" hidden="1">#REF!</definedName>
    <definedName name="XREF_COLUMN_34" hidden="1">#REF!</definedName>
    <definedName name="XREF_COLUMN_35" hidden="1">#REF!</definedName>
    <definedName name="XREF_COLUMN_36" hidden="1">#REF!</definedName>
    <definedName name="XREF_COLUMN_37" hidden="1">#REF!</definedName>
    <definedName name="XREF_COLUMN_38" hidden="1">#REF!</definedName>
    <definedName name="XREF_COLUMN_39" hidden="1">#REF!</definedName>
    <definedName name="XREF_COLUMN_4" hidden="1">#REF!</definedName>
    <definedName name="XREF_COLUMN_40" hidden="1">#REF!</definedName>
    <definedName name="XREF_COLUMN_41" hidden="1">#REF!</definedName>
    <definedName name="XREF_COLUMN_42" hidden="1">#REF!</definedName>
    <definedName name="XREF_COLUMN_43" hidden="1">#REF!</definedName>
    <definedName name="XREF_COLUMN_44" hidden="1">#REF!</definedName>
    <definedName name="XREF_COLUMN_45" hidden="1">#REF!</definedName>
    <definedName name="XREF_COLUMN_46" hidden="1">#REF!</definedName>
    <definedName name="XREF_COLUMN_47" hidden="1">#REF!</definedName>
    <definedName name="XREF_COLUMN_48" hidden="1">#REF!</definedName>
    <definedName name="XREF_COLUMN_49" hidden="1">#REF!</definedName>
    <definedName name="XREF_COLUMN_5" hidden="1">#REF!</definedName>
    <definedName name="XREF_COLUMN_50" hidden="1">#REF!</definedName>
    <definedName name="XREF_COLUMN_51" hidden="1">#REF!</definedName>
    <definedName name="XREF_COLUMN_52" hidden="1">#REF!</definedName>
    <definedName name="XREF_COLUMN_53" hidden="1">#REF!</definedName>
    <definedName name="XREF_COLUMN_54" hidden="1">#REF!</definedName>
    <definedName name="XREF_COLUMN_55" hidden="1">#REF!</definedName>
    <definedName name="XREF_COLUMN_56" hidden="1">#REF!</definedName>
    <definedName name="XREF_COLUMN_57" hidden="1">#REF!</definedName>
    <definedName name="XREF_COLUMN_58" hidden="1">#REF!</definedName>
    <definedName name="XREF_COLUMN_59" hidden="1">#REF!</definedName>
    <definedName name="XREF_COLUMN_6" hidden="1">#REF!</definedName>
    <definedName name="XREF_COLUMN_60" hidden="1">#REF!</definedName>
    <definedName name="XREF_COLUMN_61" hidden="1">#REF!</definedName>
    <definedName name="XREF_COLUMN_62" hidden="1">#REF!</definedName>
    <definedName name="XREF_COLUMN_63" hidden="1">#REF!</definedName>
    <definedName name="XREF_COLUMN_64" hidden="1">#REF!</definedName>
    <definedName name="XREF_COLUMN_65" hidden="1">#REF!</definedName>
    <definedName name="XREF_COLUMN_66" hidden="1">#REF!</definedName>
    <definedName name="XREF_COLUMN_7" hidden="1">#REF!</definedName>
    <definedName name="XREF_COLUMN_8" hidden="1">#REF!</definedName>
    <definedName name="XREF_COLUMN_9" hidden="1">#REF!</definedName>
    <definedName name="XRefActiveRow" hidden="1">#REF!</definedName>
    <definedName name="XRefColumnsCount" hidden="1">5</definedName>
    <definedName name="XRefCopy10" hidden="1">#REF!</definedName>
    <definedName name="XRefCopy100" hidden="1">#REF!</definedName>
    <definedName name="XRefCopy100Row" hidden="1">#REF!</definedName>
    <definedName name="XRefCopy101" hidden="1">#REF!</definedName>
    <definedName name="XRefCopy101Row" hidden="1">#REF!</definedName>
    <definedName name="XRefCopy102" hidden="1">#REF!</definedName>
    <definedName name="XRefCopy102Row" hidden="1">#REF!</definedName>
    <definedName name="XRefCopy103" hidden="1">#REF!</definedName>
    <definedName name="XRefCopy104" hidden="1">#REF!</definedName>
    <definedName name="XRefCopy104Row" hidden="1">#REF!</definedName>
    <definedName name="XRefCopy105" hidden="1">#REF!</definedName>
    <definedName name="XRefCopy105Row" hidden="1">#REF!</definedName>
    <definedName name="XRefCopy106" hidden="1">#REF!</definedName>
    <definedName name="XRefCopy106Row" hidden="1">#REF!</definedName>
    <definedName name="XRefCopy107" hidden="1">#REF!</definedName>
    <definedName name="XRefCopy107Row" hidden="1">#REF!</definedName>
    <definedName name="XRefCopy108" hidden="1">#REF!</definedName>
    <definedName name="XRefCopy108Row" hidden="1">#REF!</definedName>
    <definedName name="XRefCopy109" hidden="1">#REF!</definedName>
    <definedName name="XRefCopy109Row" hidden="1">#REF!</definedName>
    <definedName name="XRefCopy10Row" hidden="1">#REF!</definedName>
    <definedName name="XRefCopy11" hidden="1">#REF!</definedName>
    <definedName name="XRefCopy110" hidden="1">#REF!</definedName>
    <definedName name="XRefCopy110Row" hidden="1">#REF!</definedName>
    <definedName name="XRefCopy111" hidden="1">#REF!</definedName>
    <definedName name="XRefCopy111Row" hidden="1">#REF!</definedName>
    <definedName name="XRefCopy112" hidden="1">#REF!</definedName>
    <definedName name="XRefCopy112Row" hidden="1">#REF!</definedName>
    <definedName name="XRefCopy113" hidden="1">#REF!</definedName>
    <definedName name="XRefCopy113Row" hidden="1">#REF!</definedName>
    <definedName name="XRefCopy114" hidden="1">#REF!</definedName>
    <definedName name="XRefCopy114Row" hidden="1">#REF!</definedName>
    <definedName name="XRefCopy115" hidden="1">#REF!</definedName>
    <definedName name="XRefCopy115Row" hidden="1">#REF!</definedName>
    <definedName name="XRefCopy116" hidden="1">#REF!</definedName>
    <definedName name="XRefCopy116Row" hidden="1">#REF!</definedName>
    <definedName name="XRefCopy117" hidden="1">#REF!</definedName>
    <definedName name="XRefCopy117Row" hidden="1">#REF!</definedName>
    <definedName name="XRefCopy118" hidden="1">#REF!</definedName>
    <definedName name="XRefCopy118Row" hidden="1">#REF!</definedName>
    <definedName name="XRefCopy119" hidden="1">#REF!</definedName>
    <definedName name="XRefCopy119Row" hidden="1">#REF!</definedName>
    <definedName name="XRefCopy11Row" hidden="1">#REF!</definedName>
    <definedName name="XRefCopy12" hidden="1">#REF!</definedName>
    <definedName name="XRefCopy120" hidden="1">#REF!</definedName>
    <definedName name="XRefCopy121" hidden="1">#REF!</definedName>
    <definedName name="XRefCopy121Row" hidden="1">#REF!</definedName>
    <definedName name="XRefCopy122" hidden="1">#REF!</definedName>
    <definedName name="XRefCopy122Row" hidden="1">#REF!</definedName>
    <definedName name="XRefCopy123" hidden="1">#REF!</definedName>
    <definedName name="XRefCopy124" hidden="1">#REF!</definedName>
    <definedName name="XRefCopy12Row" hidden="1">#REF!</definedName>
    <definedName name="XRefCopy13" hidden="1">#REF!</definedName>
    <definedName name="XRefCopy13Row" hidden="1">#REF!</definedName>
    <definedName name="XRefCopy14" hidden="1">#REF!</definedName>
    <definedName name="XRefCopy14Row" hidden="1">#REF!</definedName>
    <definedName name="XRefCopy15" hidden="1">#REF!</definedName>
    <definedName name="XRefCopy15Row" hidden="1">#REF!</definedName>
    <definedName name="XRefCopy16" hidden="1">#REF!</definedName>
    <definedName name="XRefCopy16Row" hidden="1">#REF!</definedName>
    <definedName name="XRefCopy17" hidden="1">#REF!</definedName>
    <definedName name="XRefCopy17Row" hidden="1">#REF!</definedName>
    <definedName name="XRefCopy18" hidden="1">#REF!</definedName>
    <definedName name="XRefCopy18Row" hidden="1">#REF!</definedName>
    <definedName name="XRefCopy19" hidden="1">#REF!</definedName>
    <definedName name="XRefCopy19Row" hidden="1">#REF!</definedName>
    <definedName name="XRefCopy1Row" hidden="1">#REF!</definedName>
    <definedName name="XRefCopy2" hidden="1">#REF!</definedName>
    <definedName name="XRefCopy20" hidden="1">#REF!</definedName>
    <definedName name="XRefCopy20Row" hidden="1">#REF!</definedName>
    <definedName name="XRefCopy21Row" hidden="1">#REF!</definedName>
    <definedName name="XRefCopy22Row" hidden="1">#REF!</definedName>
    <definedName name="XRefCopy23" hidden="1">#REF!</definedName>
    <definedName name="XRefCopy23Row" hidden="1">#REF!</definedName>
    <definedName name="XRefCopy24" hidden="1">#REF!</definedName>
    <definedName name="XRefCopy24Row" hidden="1">#REF!</definedName>
    <definedName name="XRefCopy25Row" hidden="1">#REF!</definedName>
    <definedName name="XRefCopy26" hidden="1">#REF!</definedName>
    <definedName name="XRefCopy26Row" hidden="1">#REF!</definedName>
    <definedName name="XRefCopy27" hidden="1">#REF!</definedName>
    <definedName name="XRefCopy28" hidden="1">#REF!</definedName>
    <definedName name="XRefCopy28Row" hidden="1">#REF!</definedName>
    <definedName name="XRefCopy29" hidden="1">#REF!</definedName>
    <definedName name="XRefCopy2Row" hidden="1">#REF!</definedName>
    <definedName name="XRefCopy3" hidden="1">#REF!</definedName>
    <definedName name="XRefCopy30" hidden="1">#REF!</definedName>
    <definedName name="XRefCopy31" hidden="1">#REF!</definedName>
    <definedName name="XRefCopy32" hidden="1">#REF!</definedName>
    <definedName name="XRefCopy33" hidden="1">#REF!</definedName>
    <definedName name="XRefCopy34" hidden="1">#REF!</definedName>
    <definedName name="XRefCopy35" hidden="1">#REF!</definedName>
    <definedName name="XRefCopy38" hidden="1">#REF!</definedName>
    <definedName name="XRefCopy39" hidden="1">#REF!</definedName>
    <definedName name="XRefCopy3Row" hidden="1">#REF!</definedName>
    <definedName name="XRefCopy4" hidden="1">#REF!</definedName>
    <definedName name="XRefCopy43" hidden="1">#REF!</definedName>
    <definedName name="XRefCopy44" hidden="1">#REF!</definedName>
    <definedName name="XRefCopy46" hidden="1">#REF!</definedName>
    <definedName name="XRefCopy49" hidden="1">#REF!</definedName>
    <definedName name="XRefCopy4Row" hidden="1">#REF!</definedName>
    <definedName name="XRefCopy5" hidden="1">#REF!</definedName>
    <definedName name="XRefCopy52" hidden="1">#REF!</definedName>
    <definedName name="XRefCopy53" hidden="1">#REF!</definedName>
    <definedName name="XRefCopy54" hidden="1">#REF!</definedName>
    <definedName name="XRefCopy55" hidden="1">#REF!</definedName>
    <definedName name="XRefCopy56" hidden="1">#REF!</definedName>
    <definedName name="XRefCopy57" hidden="1">#REF!</definedName>
    <definedName name="XRefCopy57Row" hidden="1">#REF!</definedName>
    <definedName name="XRefCopy58" hidden="1">#REF!</definedName>
    <definedName name="XRefCopy58Row" hidden="1">#REF!</definedName>
    <definedName name="XRefCopy59" hidden="1">#REF!</definedName>
    <definedName name="XRefCopy59Row" hidden="1">#REF!</definedName>
    <definedName name="XRefCopy5Row" hidden="1">#REF!</definedName>
    <definedName name="XRefCopy6" hidden="1">#REF!</definedName>
    <definedName name="XRefCopy60" hidden="1">#REF!</definedName>
    <definedName name="XRefCopy61" hidden="1">#REF!</definedName>
    <definedName name="XRefCopy61Row" hidden="1">#REF!</definedName>
    <definedName name="XRefCopy62" hidden="1">#REF!</definedName>
    <definedName name="XRefCopy62Row" hidden="1">#REF!</definedName>
    <definedName name="XRefCopy63" hidden="1">#REF!</definedName>
    <definedName name="XRefCopy63Row" hidden="1">#REF!</definedName>
    <definedName name="XRefCopy64" hidden="1">#REF!</definedName>
    <definedName name="XRefCopy64Row" hidden="1">#REF!</definedName>
    <definedName name="XRefCopy65" hidden="1">#REF!</definedName>
    <definedName name="XRefCopy65Row" hidden="1">#REF!</definedName>
    <definedName name="XRefCopy66" hidden="1">#REF!</definedName>
    <definedName name="XRefCopy66Row" hidden="1">#REF!</definedName>
    <definedName name="XRefCopy67" hidden="1">#REF!</definedName>
    <definedName name="XRefCopy67Row" hidden="1">#REF!</definedName>
    <definedName name="XRefCopy68" hidden="1">#REF!</definedName>
    <definedName name="XRefCopy68Row" hidden="1">#REF!</definedName>
    <definedName name="XRefCopy69" hidden="1">#REF!</definedName>
    <definedName name="XRefCopy69Row" hidden="1">#REF!</definedName>
    <definedName name="XRefCopy6Row" hidden="1">#REF!</definedName>
    <definedName name="XRefCopy7" hidden="1">#REF!</definedName>
    <definedName name="XRefCopy70" hidden="1">#REF!</definedName>
    <definedName name="XRefCopy70Row" hidden="1">#REF!</definedName>
    <definedName name="XRefCopy71" hidden="1">#REF!</definedName>
    <definedName name="XRefCopy71Row" hidden="1">#REF!</definedName>
    <definedName name="XRefCopy72" hidden="1">#REF!</definedName>
    <definedName name="XRefCopy73" hidden="1">#REF!</definedName>
    <definedName name="XRefCopy74" hidden="1">#REF!</definedName>
    <definedName name="XRefCopy75" hidden="1">#REF!</definedName>
    <definedName name="XRefCopy75Row" hidden="1">#REF!</definedName>
    <definedName name="XRefCopy76" hidden="1">#REF!</definedName>
    <definedName name="XRefCopy77" hidden="1">#REF!</definedName>
    <definedName name="XRefCopy78" hidden="1">#REF!</definedName>
    <definedName name="XRefCopy78Row" hidden="1">#REF!</definedName>
    <definedName name="XRefCopy79" hidden="1">#REF!</definedName>
    <definedName name="XRefCopy79Row" hidden="1">#REF!</definedName>
    <definedName name="XRefCopy7Row" hidden="1">#REF!</definedName>
    <definedName name="XRefCopy8" hidden="1">#REF!</definedName>
    <definedName name="XRefCopy80" hidden="1">#REF!</definedName>
    <definedName name="XRefCopy81" hidden="1">#REF!</definedName>
    <definedName name="XRefCopy82" hidden="1">#REF!</definedName>
    <definedName name="XRefCopy82Row" hidden="1">#REF!</definedName>
    <definedName name="XRefCopy83" hidden="1">#REF!</definedName>
    <definedName name="XRefCopy83Row" hidden="1">#REF!</definedName>
    <definedName name="XRefCopy84" hidden="1">#REF!</definedName>
    <definedName name="XRefCopy84Row" hidden="1">#REF!</definedName>
    <definedName name="XRefCopy85" hidden="1">#REF!</definedName>
    <definedName name="XRefCopy85Row" hidden="1">#REF!</definedName>
    <definedName name="XRefCopy86" hidden="1">#REF!</definedName>
    <definedName name="XRefCopy86Row" hidden="1">#REF!</definedName>
    <definedName name="XRefCopy87" hidden="1">#REF!</definedName>
    <definedName name="XRefCopy87Row" hidden="1">#REF!</definedName>
    <definedName name="XRefCopy88" hidden="1">#REF!</definedName>
    <definedName name="XRefCopy88Row" hidden="1">#REF!</definedName>
    <definedName name="XRefCopy89" hidden="1">#REF!</definedName>
    <definedName name="XRefCopy89Row" hidden="1">#REF!</definedName>
    <definedName name="XRefCopy8Row" hidden="1">#REF!</definedName>
    <definedName name="XRefCopy9" hidden="1">#REF!</definedName>
    <definedName name="XRefCopy90" hidden="1">#REF!</definedName>
    <definedName name="XRefCopy90Row" hidden="1">#REF!</definedName>
    <definedName name="XRefCopy91" hidden="1">#REF!</definedName>
    <definedName name="XRefCopy91Row" hidden="1">#REF!</definedName>
    <definedName name="XRefCopy92" hidden="1">#REF!</definedName>
    <definedName name="XRefCopy92Row" hidden="1">#REF!</definedName>
    <definedName name="XRefCopy93" hidden="1">#REF!</definedName>
    <definedName name="XRefCopy93Row" hidden="1">#REF!</definedName>
    <definedName name="XRefCopy94" hidden="1">#REF!</definedName>
    <definedName name="XRefCopy94Row" hidden="1">#REF!</definedName>
    <definedName name="XRefCopy95" hidden="1">#REF!</definedName>
    <definedName name="XRefCopy95Row" hidden="1">#REF!</definedName>
    <definedName name="XRefCopy96" hidden="1">#REF!</definedName>
    <definedName name="XRefCopy96Row" hidden="1">#REF!</definedName>
    <definedName name="XRefCopy97" hidden="1">#REF!</definedName>
    <definedName name="XRefCopy97Row" hidden="1">#REF!</definedName>
    <definedName name="XRefCopy98" hidden="1">#REF!</definedName>
    <definedName name="XRefCopy98Row" hidden="1">#REF!</definedName>
    <definedName name="XRefCopy99" hidden="1">#REF!</definedName>
    <definedName name="XRefCopy99Row" hidden="1">#REF!</definedName>
    <definedName name="XRefCopy9Row" hidden="1">#REF!</definedName>
    <definedName name="XRefCopyRangeCount" hidden="1">26</definedName>
    <definedName name="XRefPaste1" hidden="1">#REF!</definedName>
    <definedName name="XRefPaste10" hidden="1">#REF!</definedName>
    <definedName name="XRefPaste100" hidden="1">#REF!</definedName>
    <definedName name="XRefPaste100Row" hidden="1">#REF!</definedName>
    <definedName name="XRefPaste101" hidden="1">#REF!</definedName>
    <definedName name="XRefPaste101Row" hidden="1">#REF!</definedName>
    <definedName name="XRefPaste102" hidden="1">#REF!</definedName>
    <definedName name="XRefPaste102Row" hidden="1">#REF!</definedName>
    <definedName name="XRefPaste103" hidden="1">#REF!</definedName>
    <definedName name="XRefPaste103Row" hidden="1">#REF!</definedName>
    <definedName name="XRefPaste104" hidden="1">#REF!</definedName>
    <definedName name="XRefPaste104Row" hidden="1">#REF!</definedName>
    <definedName name="XRefPaste105" hidden="1">#REF!</definedName>
    <definedName name="XRefPaste105Row" hidden="1">#REF!</definedName>
    <definedName name="XRefPaste106" hidden="1">#REF!</definedName>
    <definedName name="XRefPaste106Row" hidden="1">#REF!</definedName>
    <definedName name="XRefPaste107" hidden="1">#REF!</definedName>
    <definedName name="XRefPaste107Row" hidden="1">#REF!</definedName>
    <definedName name="XRefPaste108" hidden="1">#REF!</definedName>
    <definedName name="XRefPaste108Row" hidden="1">#REF!</definedName>
    <definedName name="XRefPaste109" hidden="1">#REF!</definedName>
    <definedName name="XRefPaste109Row" hidden="1">#REF!</definedName>
    <definedName name="XRefPaste10Row" hidden="1">#REF!</definedName>
    <definedName name="XRefPaste11" hidden="1">#REF!</definedName>
    <definedName name="XRefPaste110" hidden="1">#REF!</definedName>
    <definedName name="XRefPaste110Row" hidden="1">#REF!</definedName>
    <definedName name="XRefPaste11Row" hidden="1">#REF!</definedName>
    <definedName name="XRefPaste12" hidden="1">#REF!</definedName>
    <definedName name="XRefPaste12Row" hidden="1">#REF!</definedName>
    <definedName name="XRefPaste13" hidden="1">#REF!</definedName>
    <definedName name="XRefPaste13Row" hidden="1">#REF!</definedName>
    <definedName name="XRefPaste14" hidden="1">#REF!</definedName>
    <definedName name="XRefPaste14Row" hidden="1">#REF!</definedName>
    <definedName name="XRefPaste15" hidden="1">#REF!</definedName>
    <definedName name="XRefPaste15Row" hidden="1">#REF!</definedName>
    <definedName name="XRefPaste16" hidden="1">#REF!</definedName>
    <definedName name="XRefPaste16Row" hidden="1">#REF!</definedName>
    <definedName name="XRefPaste17" hidden="1">#REF!</definedName>
    <definedName name="XRefPaste17Row" hidden="1">#REF!</definedName>
    <definedName name="XRefPaste18" hidden="1">#REF!</definedName>
    <definedName name="XRefPaste18Row" hidden="1">#REF!</definedName>
    <definedName name="XRefPaste19" hidden="1">#REF!</definedName>
    <definedName name="XRefPaste19Row" hidden="1">#REF!</definedName>
    <definedName name="XRefPaste1Row" hidden="1">#REF!</definedName>
    <definedName name="XRefPaste2" hidden="1">#REF!</definedName>
    <definedName name="XRefPaste20" hidden="1">#REF!</definedName>
    <definedName name="XRefPaste20Row" hidden="1">#REF!</definedName>
    <definedName name="XRefPaste21" hidden="1">#REF!</definedName>
    <definedName name="XRefPaste21Row" hidden="1">#REF!</definedName>
    <definedName name="XRefPaste22" hidden="1">#REF!</definedName>
    <definedName name="XRefPaste23" hidden="1">#REF!</definedName>
    <definedName name="XRefPaste25" hidden="1">#REF!</definedName>
    <definedName name="XRefPaste25Row" hidden="1">#REF!</definedName>
    <definedName name="XRefPaste26" hidden="1">#REF!</definedName>
    <definedName name="XRefPaste27" hidden="1">#REF!</definedName>
    <definedName name="XRefPaste28" hidden="1">#REF!</definedName>
    <definedName name="XRefPaste2Row" hidden="1">#REF!</definedName>
    <definedName name="XRefPaste3" hidden="1">#REF!</definedName>
    <definedName name="XRefPaste30" hidden="1">#REF!</definedName>
    <definedName name="XRefPaste33" hidden="1">#REF!</definedName>
    <definedName name="XRefPaste34" hidden="1">#REF!</definedName>
    <definedName name="XRefPaste35" hidden="1">#REF!</definedName>
    <definedName name="XRefPaste36" hidden="1">#REF!</definedName>
    <definedName name="XRefPaste39" hidden="1">#REF!</definedName>
    <definedName name="XRefPaste3Row" hidden="1">#REF!</definedName>
    <definedName name="XRefPaste4" hidden="1">#REF!</definedName>
    <definedName name="XRefPaste40" hidden="1">#REF!</definedName>
    <definedName name="XRefPaste41" hidden="1">#REF!</definedName>
    <definedName name="XRefPaste44" hidden="1">#REF!</definedName>
    <definedName name="XRefPaste46" hidden="1">#REF!</definedName>
    <definedName name="XRefPaste47" hidden="1">#REF!</definedName>
    <definedName name="XRefPaste49" hidden="1">#REF!</definedName>
    <definedName name="XRefPaste4Row" hidden="1">#REF!</definedName>
    <definedName name="XRefPaste5" hidden="1">#REF!</definedName>
    <definedName name="XRefPaste50" hidden="1">#REF!</definedName>
    <definedName name="XRefPaste51" hidden="1">#REF!</definedName>
    <definedName name="XRefPaste52" hidden="1">#REF!</definedName>
    <definedName name="XRefPaste53" hidden="1">#REF!</definedName>
    <definedName name="XRefPaste54" hidden="1">#REF!</definedName>
    <definedName name="XRefPaste54Row" hidden="1">#REF!</definedName>
    <definedName name="XRefPaste55" hidden="1">#REF!</definedName>
    <definedName name="XRefPaste55Row" hidden="1">#REF!</definedName>
    <definedName name="XRefPaste56" hidden="1">#REF!</definedName>
    <definedName name="XRefPaste56Row" hidden="1">#REF!</definedName>
    <definedName name="XRefPaste57" hidden="1">#REF!</definedName>
    <definedName name="XRefPaste57Row" hidden="1">#REF!</definedName>
    <definedName name="XRefPaste58" hidden="1">#REF!</definedName>
    <definedName name="XRefPaste58Row" hidden="1">#REF!</definedName>
    <definedName name="XRefPaste59" hidden="1">#REF!</definedName>
    <definedName name="XRefPaste59Row" hidden="1">#REF!</definedName>
    <definedName name="XRefPaste5Row" hidden="1">#REF!</definedName>
    <definedName name="XRefPaste6" hidden="1">#REF!</definedName>
    <definedName name="XRefPaste60" hidden="1">#REF!</definedName>
    <definedName name="XRefPaste60Row" hidden="1">#REF!</definedName>
    <definedName name="XRefPaste61" hidden="1">#REF!</definedName>
    <definedName name="XRefPaste61Row" hidden="1">#REF!</definedName>
    <definedName name="XRefPaste62" hidden="1">#REF!</definedName>
    <definedName name="XRefPaste62Row" hidden="1">#REF!</definedName>
    <definedName name="XRefPaste63" hidden="1">#REF!</definedName>
    <definedName name="XRefPaste63Row" hidden="1">#REF!</definedName>
    <definedName name="XRefPaste64" hidden="1">#REF!</definedName>
    <definedName name="XRefPaste64Row" hidden="1">#REF!</definedName>
    <definedName name="XRefPaste65" hidden="1">#REF!</definedName>
    <definedName name="XRefPaste65Row" hidden="1">#REF!</definedName>
    <definedName name="XRefPaste66" hidden="1">#REF!</definedName>
    <definedName name="XRefPaste66Row" hidden="1">#REF!</definedName>
    <definedName name="XRefPaste67" hidden="1">#REF!</definedName>
    <definedName name="XRefPaste67Row" hidden="1">#REF!</definedName>
    <definedName name="XRefPaste68" hidden="1">#REF!</definedName>
    <definedName name="XRefPaste68Row" hidden="1">#REF!</definedName>
    <definedName name="XRefPaste6Row" hidden="1">#REF!</definedName>
    <definedName name="XRefPaste7" hidden="1">#REF!</definedName>
    <definedName name="XRefPaste70" hidden="1">#REF!</definedName>
    <definedName name="XRefPaste70Row" hidden="1">#REF!</definedName>
    <definedName name="XRefPaste71" hidden="1">#REF!</definedName>
    <definedName name="XRefPaste71Row" hidden="1">#REF!</definedName>
    <definedName name="XRefPaste72" hidden="1">#REF!</definedName>
    <definedName name="XRefPaste72Row" hidden="1">#REF!</definedName>
    <definedName name="XRefPaste73" hidden="1">#REF!</definedName>
    <definedName name="XRefPaste73Row" hidden="1">#REF!</definedName>
    <definedName name="XRefPaste74" hidden="1">#REF!</definedName>
    <definedName name="XRefPaste74Row" hidden="1">#REF!</definedName>
    <definedName name="XRefPaste75" hidden="1">#REF!</definedName>
    <definedName name="XRefPaste75Row" hidden="1">#REF!</definedName>
    <definedName name="XRefPaste76" hidden="1">#REF!</definedName>
    <definedName name="XRefPaste76Row" hidden="1">#REF!</definedName>
    <definedName name="XRefPaste77" hidden="1">#REF!</definedName>
    <definedName name="XRefPaste77Row" hidden="1">#REF!</definedName>
    <definedName name="XRefPaste78" hidden="1">#REF!</definedName>
    <definedName name="XRefPaste78Row" hidden="1">#REF!</definedName>
    <definedName name="XRefPaste79" hidden="1">#REF!</definedName>
    <definedName name="XRefPaste79Row" hidden="1">#REF!</definedName>
    <definedName name="XRefPaste7Row" hidden="1">#REF!</definedName>
    <definedName name="XRefPaste8" hidden="1">#REF!</definedName>
    <definedName name="XRefPaste80" hidden="1">#REF!</definedName>
    <definedName name="XRefPaste80Row" hidden="1">#REF!</definedName>
    <definedName name="XRefPaste81" hidden="1">#REF!</definedName>
    <definedName name="XRefPaste81Row" hidden="1">#REF!</definedName>
    <definedName name="XRefPaste82" hidden="1">#REF!</definedName>
    <definedName name="XRefPaste82Row" hidden="1">#REF!</definedName>
    <definedName name="XRefPaste83" hidden="1">#REF!</definedName>
    <definedName name="XRefPaste83Row" hidden="1">#REF!</definedName>
    <definedName name="XRefPaste84" hidden="1">#REF!</definedName>
    <definedName name="XRefPaste84Row" hidden="1">#REF!</definedName>
    <definedName name="XRefPaste85" hidden="1">#REF!</definedName>
    <definedName name="XRefPaste85Row" hidden="1">#REF!</definedName>
    <definedName name="XRefPaste86" hidden="1">#REF!</definedName>
    <definedName name="XRefPaste86Row" hidden="1">#REF!</definedName>
    <definedName name="XRefPaste87" hidden="1">#REF!</definedName>
    <definedName name="XRefPaste87Row" hidden="1">#REF!</definedName>
    <definedName name="XRefPaste88" hidden="1">#REF!</definedName>
    <definedName name="XRefPaste88Row" hidden="1">#REF!</definedName>
    <definedName name="XRefPaste89" hidden="1">#REF!</definedName>
    <definedName name="XRefPaste89Row" hidden="1">#REF!</definedName>
    <definedName name="XRefPaste8Row" hidden="1">#REF!</definedName>
    <definedName name="XRefPaste9" hidden="1">#REF!</definedName>
    <definedName name="XRefPaste90" hidden="1">#REF!</definedName>
    <definedName name="XRefPaste90Row" hidden="1">#REF!</definedName>
    <definedName name="XRefPaste91" hidden="1">#REF!</definedName>
    <definedName name="XRefPaste91Row" hidden="1">#REF!</definedName>
    <definedName name="XRefPaste92" hidden="1">#REF!</definedName>
    <definedName name="XRefPaste92Row" hidden="1">#REF!</definedName>
    <definedName name="XRefPaste93" hidden="1">#REF!</definedName>
    <definedName name="XRefPaste93Row" hidden="1">#REF!</definedName>
    <definedName name="XRefPaste94" hidden="1">#REF!</definedName>
    <definedName name="XRefPaste94Row" hidden="1">#REF!</definedName>
    <definedName name="XRefPaste95" hidden="1">#REF!</definedName>
    <definedName name="XRefPaste95Row" hidden="1">#REF!</definedName>
    <definedName name="XRefPaste96" hidden="1">#REF!</definedName>
    <definedName name="XRefPaste96Row" hidden="1">#REF!</definedName>
    <definedName name="XRefPaste97" hidden="1">#REF!</definedName>
    <definedName name="XRefPaste97Row" hidden="1">#REF!</definedName>
    <definedName name="XRefPaste98" hidden="1">#REF!</definedName>
    <definedName name="XRefPaste98Row" hidden="1">#REF!</definedName>
    <definedName name="XRefPaste99" hidden="1">#REF!</definedName>
    <definedName name="XRefPaste99Row" hidden="1">#REF!</definedName>
    <definedName name="XRefPaste9Row" hidden="1">#REF!</definedName>
    <definedName name="XRefPasteRangeCount" hidden="1">1</definedName>
    <definedName name="xrt" hidden="1">{#N/A,#N/A,FALSE,"OSBL"}</definedName>
    <definedName name="xt" hidden="1">{#N/A,#N/A,FALSE,"PGW"}</definedName>
    <definedName name="xxx" hidden="1">{#N/A,#N/A,FALSE,"ACQ_GRAPHS";#N/A,#N/A,FALSE,"T_1 GRAPHS";#N/A,#N/A,FALSE,"T_2 GRAPHS";#N/A,#N/A,FALSE,"COMB_GRAPHS"}</definedName>
    <definedName name="xxxx" hidden="1">{#N/A,#N/A,FALSE,"Turnover"}</definedName>
    <definedName name="xxxxx" hidden="1">{#N/A,#N/A,FALSE,"Calc";#N/A,#N/A,FALSE,"Sensitivity";#N/A,#N/A,FALSE,"LT Earn.Dil.";#N/A,#N/A,FALSE,"Dil. AVP"}</definedName>
    <definedName name="xxxxxx" hidden="1">{"Frgen",#N/A,FALSE,"A";"Résu",#N/A,FALSE,"A"}</definedName>
    <definedName name="xxxxxxxxxxxxx" hidden="1">{"FrgénEst",#N/A,FALSE,"A";"RésuEst",#N/A,FALSE,"A"}</definedName>
    <definedName name="year">#REF!</definedName>
    <definedName name="Year_205PE">#REF!</definedName>
    <definedName name="years">#REF!</definedName>
    <definedName name="yhn" hidden="1">{#N/A,#N/A,FALSE,"Model";#N/A,#N/A,FALSE,"Division"}</definedName>
    <definedName name="YOGESH" hidden="1">{#N/A,#N/A,FALSE,"COMP"}</definedName>
    <definedName name="YTD_A">#REF!</definedName>
    <definedName name="YTD_A_202">#REF!</definedName>
    <definedName name="YTD_A_203">#REF!</definedName>
    <definedName name="YTD_A_204">#REF!</definedName>
    <definedName name="YTD_A_205">#REF!</definedName>
    <definedName name="YTD_A_213">#REF!</definedName>
    <definedName name="YTD_A_215">#REF!</definedName>
    <definedName name="YTD_A_241">#REF!</definedName>
    <definedName name="YTD_A_401">#REF!</definedName>
    <definedName name="YTD_A_501">#REF!</definedName>
    <definedName name="YTD_A_665">#REF!</definedName>
    <definedName name="YTD_B">#REF!</definedName>
    <definedName name="YTD_B_202">#REF!</definedName>
    <definedName name="YTD_B_203">#REF!</definedName>
    <definedName name="YTD_B_204">#REF!</definedName>
    <definedName name="YTD_B_205">#REF!</definedName>
    <definedName name="YTD_B_213">#REF!</definedName>
    <definedName name="YTD_B_215">#REF!</definedName>
    <definedName name="YTD_B_241">#REF!</definedName>
    <definedName name="YTD_B_401">#REF!</definedName>
    <definedName name="YTD_B_501">#REF!</definedName>
    <definedName name="YTD_B_665">#REF!</definedName>
    <definedName name="YTD_BS">#REF!</definedName>
    <definedName name="YTD_Budget">#REF!</definedName>
    <definedName name="ytytyt" hidden="1">{"mgmt forecast",#N/A,FALSE,"Mgmt Forecast";"dcf table",#N/A,FALSE,"Mgmt Forecast";"sensitivity",#N/A,FALSE,"Mgmt Forecast";"table inputs",#N/A,FALSE,"Mgmt Forecast";"calculations",#N/A,FALSE,"Mgmt Forecast"}</definedName>
    <definedName name="yy" hidden="1">{"consolidated",#N/A,FALSE,"Sheet1";"cms",#N/A,FALSE,"Sheet1";"fse",#N/A,FALSE,"Sheet1"}</definedName>
    <definedName name="yyy" hidden="1">{#N/A,#N/A,FALSE,"PGW"}</definedName>
    <definedName name="z" hidden="1">{#N/A,#N/A,FALSE,"COMP"}</definedName>
    <definedName name="Z_14E129CE_A7C1_11D5_91BA_00306E01C422_.wvu.PrintTitles" hidden="1">#REF!</definedName>
    <definedName name="Z_14E129CF_A7C1_11D5_91BA_00306E01C422_.wvu.PrintTitles" hidden="1">#REF!</definedName>
    <definedName name="Z_5EC7122A_2F1A_11D9_A08B_000129091764_.wvu.Cols" hidden="1">#REF!</definedName>
    <definedName name="Z_5EC7122A_2F1A_11D9_A08B_000129091764_.wvu.Rows" hidden="1">#REF!,#REF!</definedName>
    <definedName name="Z_BCCE95A1_850E_11D6_94AC_0002B3321F85_.wvu.Cols" hidden="1">#REF!</definedName>
    <definedName name="Z_BCCE95A1_850E_11D6_94AC_0002B3321F85_.wvu.PrintTitles" hidden="1">#REF!</definedName>
    <definedName name="Z_BEABC214_6C4C_11D6_92C1_00306E01C422_.wvu.Cols" hidden="1">#REF!</definedName>
    <definedName name="Z_BEABC214_6C4C_11D6_92C1_00306E01C422_.wvu.PrintTitles" hidden="1">#REF!</definedName>
    <definedName name="Z_F427A64C_FE10_44C0_967F_4CBEA5B447DC_.wvu.Cols" hidden="1">#REF!,#REF!,#REF!,#REF!,#REF!,#REF!,#REF!,#REF!</definedName>
    <definedName name="za" hidden="1">{#N/A,#N/A,FALSE,"Model";#N/A,#N/A,FALSE,"Division"}</definedName>
    <definedName name="zaCQW" hidden="1">{"turnover",#N/A,FALSE;"profits",#N/A,FALSE;"cash",#N/A,FALSE}</definedName>
    <definedName name="zam">#REF!</definedName>
    <definedName name="zaq" hidden="1">{#N/A,#N/A,FALSE,"Calc";#N/A,#N/A,FALSE,"Sensitivity";#N/A,#N/A,FALSE,"LT Earn.Dil.";#N/A,#N/A,FALSE,"Dil. AVP"}</definedName>
    <definedName name="zer" hidden="1">{#N/A,#N/A,FALSE,"Calc";#N/A,#N/A,FALSE,"Sensitivity";#N/A,#N/A,FALSE,"LT Earn.Dil.";#N/A,#N/A,FALSE,"Dil. AVP"}</definedName>
    <definedName name="zesewe" hidden="1">{#N/A,#N/A,FALSE,"FREE"}</definedName>
    <definedName name="zim">#REF!</definedName>
    <definedName name="zz" hidden="1">{#N/A,#N/A,FALSE,"PGW"}</definedName>
    <definedName name="zzxz" hidden="1">{#N/A,#N/A,FALSE,"COMP"}</definedName>
    <definedName name="ZZZ" hidden="1">{#N/A,#N/A,FALSE,"PGW"}</definedName>
    <definedName name="zzzzzzz" hidden="1">{"Frgen",#N/A,FALSE,"A";"Résu",#N/A,FALSE,"A"}</definedName>
    <definedName name="zzzzzzzzzzzzzz" hidden="1">{"Frgen",#N/A,FALSE,"A";"Résu",#N/A,FALSE,"A"}</definedName>
    <definedName name="별지66"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손익계산서"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이쁘니"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총괄표"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충돌">#REF!</definedName>
    <definedName name="충돌2">#REF!</definedName>
    <definedName name="ㅏ나앙"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ㅏ앙"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9" i="1" l="1"/>
  <c r="E20" i="1"/>
  <c r="K14" i="7"/>
  <c r="J14" i="7"/>
  <c r="F11" i="7"/>
  <c r="K10" i="7"/>
  <c r="J10" i="7"/>
  <c r="K8" i="7"/>
  <c r="J8" i="7"/>
  <c r="K5" i="7"/>
  <c r="J5" i="7"/>
  <c r="K4" i="7"/>
  <c r="J4" i="7"/>
  <c r="I5" i="7"/>
  <c r="H4" i="7"/>
  <c r="G3" i="7"/>
  <c r="G10" i="7" s="1"/>
  <c r="F3" i="7"/>
  <c r="F4" i="7" s="1"/>
  <c r="E4" i="7"/>
  <c r="F10" i="6"/>
  <c r="F11" i="6" s="1"/>
  <c r="E10" i="6"/>
  <c r="E12" i="6" s="1"/>
  <c r="K4" i="6"/>
  <c r="J4" i="6"/>
  <c r="K110" i="5"/>
  <c r="J110" i="5"/>
  <c r="I109" i="5"/>
  <c r="H109" i="5"/>
  <c r="G109" i="5"/>
  <c r="I101" i="5"/>
  <c r="H101" i="5"/>
  <c r="F109" i="5"/>
  <c r="E109" i="5"/>
  <c r="K91" i="5"/>
  <c r="K90" i="5"/>
  <c r="K88" i="5"/>
  <c r="K89" i="5" s="1"/>
  <c r="I88" i="5"/>
  <c r="I89" i="5" s="1"/>
  <c r="H88" i="5"/>
  <c r="H89" i="5" s="1"/>
  <c r="G88" i="5"/>
  <c r="G89" i="5" s="1"/>
  <c r="F88" i="5"/>
  <c r="F89" i="5" s="1"/>
  <c r="J86" i="5"/>
  <c r="J90" i="5" s="1"/>
  <c r="E86" i="5"/>
  <c r="E88" i="5" s="1"/>
  <c r="K85" i="5"/>
  <c r="K83" i="5"/>
  <c r="K84" i="5" s="1"/>
  <c r="J83" i="5"/>
  <c r="J85" i="5" s="1"/>
  <c r="I82" i="5"/>
  <c r="I83" i="5" s="1"/>
  <c r="I84" i="5" s="1"/>
  <c r="H82" i="5"/>
  <c r="H83" i="5" s="1"/>
  <c r="H84" i="5" s="1"/>
  <c r="G82" i="5"/>
  <c r="G83" i="5" s="1"/>
  <c r="G84" i="5" s="1"/>
  <c r="F67" i="5"/>
  <c r="E67" i="5"/>
  <c r="K58" i="5"/>
  <c r="J58" i="5"/>
  <c r="I58" i="5"/>
  <c r="H58" i="5"/>
  <c r="G58" i="5"/>
  <c r="K57" i="5"/>
  <c r="J57" i="5"/>
  <c r="I57" i="5"/>
  <c r="G56" i="5"/>
  <c r="F56" i="5"/>
  <c r="F57" i="5"/>
  <c r="E58" i="5"/>
  <c r="K52" i="5"/>
  <c r="J52" i="5"/>
  <c r="I52" i="5"/>
  <c r="H52" i="5"/>
  <c r="G52" i="5"/>
  <c r="K49" i="5"/>
  <c r="J49" i="5"/>
  <c r="I49" i="5"/>
  <c r="H49" i="5"/>
  <c r="G48" i="5"/>
  <c r="G49" i="5" s="1"/>
  <c r="F49" i="5"/>
  <c r="E45" i="5"/>
  <c r="E42" i="5"/>
  <c r="K40" i="5"/>
  <c r="K41" i="5" s="1"/>
  <c r="I40" i="5"/>
  <c r="H40" i="5"/>
  <c r="G40" i="5"/>
  <c r="I38" i="5"/>
  <c r="I37" i="5"/>
  <c r="H37" i="5"/>
  <c r="G37" i="5"/>
  <c r="G38" i="5" s="1"/>
  <c r="K33" i="5"/>
  <c r="K34" i="5" s="1"/>
  <c r="J33" i="5"/>
  <c r="J34" i="5" s="1"/>
  <c r="I33" i="5"/>
  <c r="I34" i="5" s="1"/>
  <c r="H33" i="5"/>
  <c r="H34" i="5" s="1"/>
  <c r="G33" i="5"/>
  <c r="G34" i="5" s="1"/>
  <c r="I30" i="5"/>
  <c r="H30" i="5"/>
  <c r="G30" i="5"/>
  <c r="K29" i="5"/>
  <c r="K37" i="5" s="1"/>
  <c r="J29" i="5"/>
  <c r="J30" i="5" s="1"/>
  <c r="F29" i="5"/>
  <c r="F33" i="5" s="1"/>
  <c r="F34" i="5" s="1"/>
  <c r="E29" i="5"/>
  <c r="E33" i="5" s="1"/>
  <c r="E34" i="5" s="1"/>
  <c r="K28" i="5"/>
  <c r="J28" i="5"/>
  <c r="I28" i="5"/>
  <c r="G28" i="5"/>
  <c r="G31" i="5" s="1"/>
  <c r="H27" i="5"/>
  <c r="H57" i="5" s="1"/>
  <c r="G27" i="5"/>
  <c r="G57" i="5" s="1"/>
  <c r="F28" i="5"/>
  <c r="E28" i="5"/>
  <c r="K26" i="5"/>
  <c r="J26" i="5"/>
  <c r="I26" i="5"/>
  <c r="H26" i="5"/>
  <c r="G26" i="5"/>
  <c r="K20" i="5"/>
  <c r="J20" i="5"/>
  <c r="I20" i="5"/>
  <c r="H20" i="5"/>
  <c r="G20" i="5"/>
  <c r="K19" i="5"/>
  <c r="J19" i="5"/>
  <c r="I19" i="5"/>
  <c r="H19" i="5"/>
  <c r="G19" i="5"/>
  <c r="F13" i="5"/>
  <c r="F19" i="5" s="1"/>
  <c r="K8" i="4"/>
  <c r="J8" i="4"/>
  <c r="I8" i="4"/>
  <c r="H8" i="4"/>
  <c r="G8" i="4"/>
  <c r="F8" i="4"/>
  <c r="E8" i="4"/>
  <c r="K7" i="4"/>
  <c r="J7" i="4"/>
  <c r="H7" i="4"/>
  <c r="G7" i="4"/>
  <c r="F7" i="4"/>
  <c r="E7" i="4"/>
  <c r="I26" i="3"/>
  <c r="H26" i="3"/>
  <c r="G26" i="3"/>
  <c r="F26" i="3"/>
  <c r="I24" i="3"/>
  <c r="H24" i="3"/>
  <c r="G24" i="3"/>
  <c r="F24" i="3"/>
  <c r="E24" i="3"/>
  <c r="K20" i="3"/>
  <c r="J20" i="3"/>
  <c r="H20" i="3"/>
  <c r="G20" i="3"/>
  <c r="F20" i="3"/>
  <c r="J19" i="3"/>
  <c r="J24" i="3" s="1"/>
  <c r="G19" i="3"/>
  <c r="K15" i="3"/>
  <c r="J15" i="3"/>
  <c r="G15" i="3"/>
  <c r="F15" i="3"/>
  <c r="E15" i="3"/>
  <c r="G13" i="3"/>
  <c r="E13" i="3"/>
  <c r="K11" i="3"/>
  <c r="J11" i="3"/>
  <c r="I11" i="3"/>
  <c r="F11" i="3"/>
  <c r="K10" i="3"/>
  <c r="F10" i="3"/>
  <c r="E10" i="3"/>
  <c r="I9" i="3"/>
  <c r="H9" i="3"/>
  <c r="F9" i="3"/>
  <c r="E9" i="3"/>
  <c r="K8" i="3"/>
  <c r="K13" i="3" s="1"/>
  <c r="J8" i="3"/>
  <c r="J13" i="3" s="1"/>
  <c r="E8" i="3"/>
  <c r="F8" i="3"/>
  <c r="K6" i="3"/>
  <c r="K19" i="3" s="1"/>
  <c r="K26" i="3" s="1"/>
  <c r="J6" i="3"/>
  <c r="G6" i="3"/>
  <c r="F6" i="3"/>
  <c r="F26" i="5" s="1"/>
  <c r="E6" i="3"/>
  <c r="E19" i="3" s="1"/>
  <c r="E4" i="6" s="1"/>
  <c r="I4" i="3"/>
  <c r="I6" i="3" s="1"/>
  <c r="H4" i="3"/>
  <c r="H6" i="3" s="1"/>
  <c r="I3" i="3"/>
  <c r="I16" i="3" s="1"/>
  <c r="H3" i="3"/>
  <c r="G3" i="3"/>
  <c r="F3" i="3"/>
  <c r="J20" i="2"/>
  <c r="I20" i="2"/>
  <c r="H20" i="2"/>
  <c r="E20" i="2"/>
  <c r="K13" i="2"/>
  <c r="J13" i="2"/>
  <c r="I13" i="2"/>
  <c r="H13" i="2"/>
  <c r="G13" i="2"/>
  <c r="F13" i="2"/>
  <c r="E13" i="2"/>
  <c r="K11" i="2"/>
  <c r="J11" i="2"/>
  <c r="I11" i="2"/>
  <c r="H11" i="2"/>
  <c r="G11" i="2"/>
  <c r="F11" i="2"/>
  <c r="E11" i="2"/>
  <c r="K9" i="2"/>
  <c r="J9" i="2"/>
  <c r="I9" i="2"/>
  <c r="H9" i="2"/>
  <c r="G9" i="2"/>
  <c r="F9" i="2"/>
  <c r="E9" i="2"/>
  <c r="K5" i="2"/>
  <c r="J5" i="2"/>
  <c r="I5" i="2"/>
  <c r="H5" i="2"/>
  <c r="G5" i="2"/>
  <c r="F5" i="2"/>
  <c r="E5" i="2"/>
  <c r="K109" i="1"/>
  <c r="J109" i="1"/>
  <c r="I109" i="1"/>
  <c r="H109" i="1"/>
  <c r="G108" i="1"/>
  <c r="G109" i="1" s="1"/>
  <c r="F108" i="1"/>
  <c r="F109" i="1" s="1"/>
  <c r="E108" i="1"/>
  <c r="K91" i="1"/>
  <c r="K92" i="1" s="1"/>
  <c r="K93" i="1" s="1"/>
  <c r="H91" i="1"/>
  <c r="G91" i="1"/>
  <c r="K90" i="1"/>
  <c r="H90" i="1"/>
  <c r="G90" i="1"/>
  <c r="F90" i="1"/>
  <c r="K89" i="1"/>
  <c r="H89" i="1"/>
  <c r="K88" i="1"/>
  <c r="H88" i="1"/>
  <c r="G88" i="1"/>
  <c r="G89" i="1" s="1"/>
  <c r="J86" i="1"/>
  <c r="J88" i="1" s="1"/>
  <c r="J89" i="1" s="1"/>
  <c r="I86" i="1"/>
  <c r="I90" i="1" s="1"/>
  <c r="F86" i="1"/>
  <c r="F91" i="1" s="1"/>
  <c r="K85" i="1"/>
  <c r="K84" i="1"/>
  <c r="J84" i="1"/>
  <c r="I84" i="1"/>
  <c r="K83" i="1"/>
  <c r="J83" i="1"/>
  <c r="J85" i="1" s="1"/>
  <c r="I83" i="1"/>
  <c r="I85" i="1" s="1"/>
  <c r="H83" i="1"/>
  <c r="H85" i="1" s="1"/>
  <c r="G83" i="1"/>
  <c r="G92" i="1" s="1"/>
  <c r="G93" i="1" s="1"/>
  <c r="E86" i="1"/>
  <c r="E91" i="1" s="1"/>
  <c r="L67" i="1"/>
  <c r="K67" i="1"/>
  <c r="J67" i="1"/>
  <c r="I67" i="1"/>
  <c r="H67" i="1"/>
  <c r="G67" i="1"/>
  <c r="F67" i="1"/>
  <c r="E67" i="1"/>
  <c r="I62" i="1"/>
  <c r="H61" i="1"/>
  <c r="K58" i="1"/>
  <c r="J58" i="1"/>
  <c r="I58" i="1"/>
  <c r="H58" i="1"/>
  <c r="G58" i="1"/>
  <c r="K57" i="1"/>
  <c r="J57" i="1"/>
  <c r="I57" i="1"/>
  <c r="I56" i="1"/>
  <c r="H56" i="1"/>
  <c r="G56" i="1"/>
  <c r="F56" i="1"/>
  <c r="F54" i="1"/>
  <c r="E54" i="1"/>
  <c r="K52" i="1"/>
  <c r="J52" i="1"/>
  <c r="I52" i="1"/>
  <c r="H52" i="1"/>
  <c r="G52" i="1"/>
  <c r="F52" i="1"/>
  <c r="F58" i="1"/>
  <c r="E58" i="1"/>
  <c r="K49" i="1"/>
  <c r="J49" i="1"/>
  <c r="H49" i="1"/>
  <c r="G49" i="1"/>
  <c r="F49" i="1"/>
  <c r="I49" i="1"/>
  <c r="K46" i="1"/>
  <c r="J46" i="1"/>
  <c r="E45" i="1"/>
  <c r="E42" i="1"/>
  <c r="L40" i="1"/>
  <c r="E40" i="1"/>
  <c r="G37" i="1"/>
  <c r="F33" i="1"/>
  <c r="F34" i="1" s="1"/>
  <c r="E33" i="1"/>
  <c r="E34" i="1" s="1"/>
  <c r="F30" i="1"/>
  <c r="E30" i="1"/>
  <c r="K29" i="1"/>
  <c r="K30" i="1" s="1"/>
  <c r="K31" i="1" s="1"/>
  <c r="J29" i="1"/>
  <c r="J40" i="1" s="1"/>
  <c r="J41" i="1" s="1"/>
  <c r="I29" i="1"/>
  <c r="I33" i="1" s="1"/>
  <c r="I34" i="1" s="1"/>
  <c r="H29" i="1"/>
  <c r="H33" i="1" s="1"/>
  <c r="H34" i="1" s="1"/>
  <c r="G29" i="1"/>
  <c r="G33" i="1" s="1"/>
  <c r="G34" i="1" s="1"/>
  <c r="F29" i="1"/>
  <c r="F40" i="1" s="1"/>
  <c r="E29" i="1"/>
  <c r="E37" i="1" s="1"/>
  <c r="K28" i="1"/>
  <c r="J28" i="1"/>
  <c r="H27" i="1"/>
  <c r="H57" i="1" s="1"/>
  <c r="G27" i="1"/>
  <c r="G57" i="1" s="1"/>
  <c r="F57" i="1"/>
  <c r="E57" i="1"/>
  <c r="K26" i="1"/>
  <c r="J26" i="1"/>
  <c r="G26" i="1"/>
  <c r="F26" i="1"/>
  <c r="E26" i="1"/>
  <c r="K20" i="1"/>
  <c r="J20" i="1"/>
  <c r="G20" i="1"/>
  <c r="F20" i="1"/>
  <c r="K19" i="1"/>
  <c r="J19" i="1"/>
  <c r="I15" i="1"/>
  <c r="I13" i="1"/>
  <c r="I19" i="1" s="1"/>
  <c r="H13" i="1"/>
  <c r="H19" i="1" s="1"/>
  <c r="G13" i="1"/>
  <c r="G19" i="1" s="1"/>
  <c r="F13" i="1"/>
  <c r="F19" i="1" s="1"/>
  <c r="F58" i="5" l="1"/>
  <c r="K30" i="5"/>
  <c r="K31" i="5" s="1"/>
  <c r="G46" i="5"/>
  <c r="J40" i="5"/>
  <c r="J41" i="5" s="1"/>
  <c r="J91" i="5"/>
  <c r="E52" i="5"/>
  <c r="E49" i="5"/>
  <c r="E19" i="5"/>
  <c r="J88" i="5"/>
  <c r="J89" i="5" s="1"/>
  <c r="G41" i="5"/>
  <c r="H28" i="5"/>
  <c r="H31" i="5" s="1"/>
  <c r="I4" i="7"/>
  <c r="G8" i="7"/>
  <c r="F5" i="7"/>
  <c r="E28" i="1"/>
  <c r="E41" i="1" s="1"/>
  <c r="E26" i="5"/>
  <c r="F28" i="1"/>
  <c r="I15" i="3"/>
  <c r="F46" i="5"/>
  <c r="H15" i="3"/>
  <c r="F35" i="1"/>
  <c r="E38" i="1"/>
  <c r="E20" i="5"/>
  <c r="G28" i="1"/>
  <c r="G35" i="1" s="1"/>
  <c r="F46" i="1"/>
  <c r="E83" i="1"/>
  <c r="E84" i="1" s="1"/>
  <c r="F41" i="1"/>
  <c r="E87" i="1"/>
  <c r="E89" i="1" s="1"/>
  <c r="F37" i="1"/>
  <c r="F38" i="1" s="1"/>
  <c r="E89" i="5"/>
  <c r="E90" i="5"/>
  <c r="J46" i="5"/>
  <c r="G35" i="5"/>
  <c r="E57" i="5"/>
  <c r="J31" i="5"/>
  <c r="I31" i="5"/>
  <c r="K38" i="5"/>
  <c r="I46" i="5"/>
  <c r="I35" i="5"/>
  <c r="I41" i="5"/>
  <c r="K92" i="5"/>
  <c r="K93" i="5" s="1"/>
  <c r="J35" i="5"/>
  <c r="K35" i="5"/>
  <c r="K46" i="5"/>
  <c r="E31" i="1"/>
  <c r="F31" i="1"/>
  <c r="H26" i="1"/>
  <c r="H20" i="1"/>
  <c r="H19" i="3"/>
  <c r="F35" i="5"/>
  <c r="I26" i="1"/>
  <c r="I20" i="1"/>
  <c r="I28" i="1"/>
  <c r="I35" i="1" s="1"/>
  <c r="I19" i="3"/>
  <c r="E92" i="1"/>
  <c r="E93" i="1" s="1"/>
  <c r="G92" i="5"/>
  <c r="E109" i="1"/>
  <c r="H92" i="5"/>
  <c r="E110" i="5"/>
  <c r="I92" i="5"/>
  <c r="E11" i="6"/>
  <c r="E46" i="5"/>
  <c r="E35" i="5"/>
  <c r="J33" i="1"/>
  <c r="J34" i="1" s="1"/>
  <c r="J35" i="1" s="1"/>
  <c r="K40" i="1"/>
  <c r="K41" i="1" s="1"/>
  <c r="E52" i="1"/>
  <c r="F83" i="1"/>
  <c r="G84" i="1"/>
  <c r="J90" i="1"/>
  <c r="H92" i="1"/>
  <c r="H93" i="1" s="1"/>
  <c r="J37" i="5"/>
  <c r="J38" i="5" s="1"/>
  <c r="J92" i="5"/>
  <c r="J93" i="5" s="1"/>
  <c r="E85" i="1"/>
  <c r="F87" i="1"/>
  <c r="K33" i="1"/>
  <c r="K34" i="1" s="1"/>
  <c r="K35" i="1" s="1"/>
  <c r="H84" i="1"/>
  <c r="F52" i="5"/>
  <c r="J84" i="5"/>
  <c r="F12" i="6"/>
  <c r="K24" i="3"/>
  <c r="H28" i="1"/>
  <c r="H35" i="1" s="1"/>
  <c r="E88" i="1"/>
  <c r="I91" i="1"/>
  <c r="I92" i="1" s="1"/>
  <c r="I93" i="1" s="1"/>
  <c r="H5" i="7"/>
  <c r="G14" i="7"/>
  <c r="G5" i="7"/>
  <c r="G30" i="1"/>
  <c r="H37" i="1"/>
  <c r="G85" i="1"/>
  <c r="J91" i="1"/>
  <c r="J92" i="1" s="1"/>
  <c r="J93" i="1" s="1"/>
  <c r="F13" i="3"/>
  <c r="E37" i="5"/>
  <c r="E38" i="5" s="1"/>
  <c r="E5" i="7"/>
  <c r="G40" i="1"/>
  <c r="E30" i="5"/>
  <c r="E31" i="5" s="1"/>
  <c r="F37" i="5"/>
  <c r="F38" i="5" s="1"/>
  <c r="E82" i="5"/>
  <c r="E83" i="5" s="1"/>
  <c r="I30" i="1"/>
  <c r="J37" i="1"/>
  <c r="J38" i="1" s="1"/>
  <c r="H40" i="1"/>
  <c r="H13" i="3"/>
  <c r="J26" i="3"/>
  <c r="F30" i="5"/>
  <c r="F31" i="5" s="1"/>
  <c r="E40" i="5"/>
  <c r="E41" i="5" s="1"/>
  <c r="F82" i="5"/>
  <c r="F83" i="5" s="1"/>
  <c r="F84" i="5" s="1"/>
  <c r="H30" i="1"/>
  <c r="I37" i="1"/>
  <c r="J30" i="1"/>
  <c r="J31" i="1" s="1"/>
  <c r="K37" i="1"/>
  <c r="K38" i="1" s="1"/>
  <c r="I40" i="1"/>
  <c r="I88" i="1"/>
  <c r="I89" i="1" s="1"/>
  <c r="I13" i="3"/>
  <c r="F19" i="3"/>
  <c r="F40" i="5"/>
  <c r="F41" i="5" s="1"/>
  <c r="G4" i="7"/>
  <c r="F20" i="5"/>
  <c r="H41" i="5" l="1"/>
  <c r="H38" i="5"/>
  <c r="H35" i="5"/>
  <c r="H46" i="5"/>
  <c r="E35" i="1"/>
  <c r="E46" i="1"/>
  <c r="G41" i="1"/>
  <c r="G38" i="1"/>
  <c r="G31" i="1"/>
  <c r="G46" i="1"/>
  <c r="I38" i="1"/>
  <c r="H31" i="1"/>
  <c r="F92" i="5"/>
  <c r="F92" i="1"/>
  <c r="F93" i="1" s="1"/>
  <c r="F85" i="1"/>
  <c r="H41" i="1"/>
  <c r="H38" i="1"/>
  <c r="F84" i="1"/>
  <c r="I46" i="1"/>
  <c r="I31" i="1"/>
  <c r="E85" i="5"/>
  <c r="E92" i="5"/>
  <c r="E93" i="5" s="1"/>
  <c r="E84" i="5"/>
  <c r="I41" i="1"/>
  <c r="F88" i="1"/>
  <c r="F89" i="1" s="1"/>
  <c r="H4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Trevor Wentworth</author>
  </authors>
  <commentList>
    <comment ref="E82" authorId="0" shapeId="0" xr:uid="{9DF65D47-B67C-43F2-BDDF-1155B7FB18FA}">
      <text>
        <r>
          <rPr>
            <b/>
            <sz val="9"/>
            <color indexed="81"/>
            <rFont val="Tahoma"/>
            <family val="2"/>
          </rPr>
          <t>Trevor Wentworth:</t>
        </r>
        <r>
          <rPr>
            <sz val="9"/>
            <color indexed="81"/>
            <rFont val="Tahoma"/>
            <family val="2"/>
          </rPr>
          <t xml:space="preserve">
Generators
</t>
        </r>
      </text>
    </comment>
    <comment ref="F97" authorId="0" shapeId="0" xr:uid="{2FF1F604-0CB0-43F3-84FF-E6272BD3D0FE}">
      <text>
        <r>
          <rPr>
            <b/>
            <sz val="9"/>
            <color indexed="81"/>
            <rFont val="Tahoma"/>
            <family val="2"/>
          </rPr>
          <t>Trevor Wentworth:</t>
        </r>
        <r>
          <rPr>
            <sz val="9"/>
            <color indexed="81"/>
            <rFont val="Tahoma"/>
            <family val="2"/>
          </rPr>
          <t xml:space="preserve">
Restated - distribution and packaging corrected</t>
        </r>
      </text>
    </comment>
    <comment ref="F101" authorId="0" shapeId="0" xr:uid="{AE6DE947-6238-4C74-8AA4-D02EC1B90650}">
      <text>
        <r>
          <rPr>
            <b/>
            <sz val="9"/>
            <color indexed="81"/>
            <rFont val="Tahoma"/>
            <family val="2"/>
          </rPr>
          <t>Trevor Wentworth:</t>
        </r>
        <r>
          <rPr>
            <sz val="9"/>
            <color indexed="81"/>
            <rFont val="Tahoma"/>
            <family val="2"/>
          </rPr>
          <t xml:space="preserve">
Restated</t>
        </r>
      </text>
    </comment>
    <comment ref="F104" authorId="0" shapeId="0" xr:uid="{CFF1F7A4-AF63-4E79-AB73-DF91D1C53A9E}">
      <text>
        <r>
          <rPr>
            <b/>
            <sz val="9"/>
            <color indexed="81"/>
            <rFont val="Tahoma"/>
            <family val="2"/>
          </rPr>
          <t>Trevor Wentworth:</t>
        </r>
        <r>
          <rPr>
            <sz val="9"/>
            <color indexed="81"/>
            <rFont val="Tahoma"/>
            <family val="2"/>
          </rPr>
          <t xml:space="preserve">
Restated</t>
        </r>
      </text>
    </comment>
    <comment ref="F107" authorId="0" shapeId="0" xr:uid="{FD6CF774-1C89-41CA-9302-8C73525D2749}">
      <text>
        <r>
          <rPr>
            <b/>
            <sz val="9"/>
            <color indexed="81"/>
            <rFont val="Tahoma"/>
            <family val="2"/>
          </rPr>
          <t>Trevor Wentworth:</t>
        </r>
        <r>
          <rPr>
            <sz val="9"/>
            <color indexed="81"/>
            <rFont val="Tahoma"/>
            <family val="2"/>
          </rPr>
          <t xml:space="preserve">
restated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Trevor Wentworth</author>
  </authors>
  <commentList>
    <comment ref="F29" authorId="0" shapeId="0" xr:uid="{4BA9CCB0-D271-406D-9638-D89CE1B2F77D}">
      <text>
        <r>
          <rPr>
            <b/>
            <sz val="9"/>
            <color indexed="81"/>
            <rFont val="Tahoma"/>
            <family val="2"/>
          </rPr>
          <t>Trevor Wentworth:</t>
        </r>
        <r>
          <rPr>
            <sz val="9"/>
            <color indexed="81"/>
            <rFont val="Tahoma"/>
            <family val="2"/>
          </rPr>
          <t xml:space="preserve">
TGP and STI - Dorette, Andy and Basadi - Remuneration report</t>
        </r>
      </text>
    </comment>
    <comment ref="F32" authorId="0" shapeId="0" xr:uid="{2DE1C4C9-3629-439B-8A80-8DF25B4D5197}">
      <text>
        <r>
          <rPr>
            <b/>
            <sz val="9"/>
            <color indexed="81"/>
            <rFont val="Tahoma"/>
            <family val="2"/>
          </rPr>
          <t>Trevor Wentworth:</t>
        </r>
        <r>
          <rPr>
            <sz val="9"/>
            <color indexed="81"/>
            <rFont val="Tahoma"/>
            <family val="2"/>
          </rPr>
          <t xml:space="preserve">
IFRS 2 charges exec directors</t>
        </r>
      </text>
    </comment>
    <comment ref="C42" authorId="0" shapeId="0" xr:uid="{FF04430F-CFBB-4931-A83A-7978827FB3B3}">
      <text>
        <r>
          <rPr>
            <b/>
            <sz val="9"/>
            <color indexed="81"/>
            <rFont val="Tahoma"/>
            <family val="2"/>
          </rPr>
          <t>Trevor Wentworth:</t>
        </r>
        <r>
          <rPr>
            <sz val="9"/>
            <color indexed="81"/>
            <rFont val="Tahoma"/>
            <family val="2"/>
          </rPr>
          <t xml:space="preserve">
Top 10% vs Top 5%</t>
        </r>
      </text>
    </comment>
    <comment ref="E47" authorId="0" shapeId="0" xr:uid="{5CA378E6-424F-408C-B1F4-4A44B59B85A0}">
      <text>
        <r>
          <rPr>
            <b/>
            <sz val="9"/>
            <color indexed="81"/>
            <rFont val="Tahoma"/>
            <family val="2"/>
          </rPr>
          <t xml:space="preserve">Trevor Wentworth:
Total spend per Empowerlogic submission </t>
        </r>
      </text>
    </comment>
    <comment ref="E48" authorId="0" shapeId="0" xr:uid="{333D371B-001F-4444-8D3E-75542EDFACFF}">
      <text>
        <r>
          <rPr>
            <b/>
            <sz val="9"/>
            <color indexed="81"/>
            <rFont val="Tahoma"/>
            <family val="2"/>
          </rPr>
          <t>Trevor Wentworth:</t>
        </r>
        <r>
          <rPr>
            <sz val="9"/>
            <color indexed="81"/>
            <rFont val="Tahoma"/>
            <family val="2"/>
          </rPr>
          <t xml:space="preserve">
Qualifying spend per Empowerlogic submission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tc={B9A1649C-4BA5-4132-8D70-70909B4D2EAB}</author>
  </authors>
  <commentList>
    <comment ref="F1" authorId="0" shapeId="0" xr:uid="{B9A1649C-4BA5-4132-8D70-70909B4D2EAB}">
      <text>
        <t>[Threaded comment]
Your version of Excel allows you to read this threaded comment; however, any edits to it will get removed if the file is opened in a newer version of Excel. Learn more: https://go.microsoft.com/fwlink/?linkid=870924
Comment:
    Please refer to 2022 Integrated Report. Page 12 and 14.</t>
      </text>
    </comment>
  </commentList>
</comments>
</file>

<file path=xl/sharedStrings.xml><?xml version="1.0" encoding="utf-8"?>
<sst xmlns="http://schemas.openxmlformats.org/spreadsheetml/2006/main" count="1191" uniqueCount="400">
  <si>
    <t>Adcock Ingram - Consolidated ESG/Sustainability Data Table</t>
  </si>
  <si>
    <t>Page reference - draft IR</t>
  </si>
  <si>
    <t>Comments</t>
  </si>
  <si>
    <t>GRI Standards</t>
  </si>
  <si>
    <t>JSE</t>
  </si>
  <si>
    <t xml:space="preserve"> Auto-calculated information based on data supplied for other indicators</t>
  </si>
  <si>
    <t xml:space="preserve"> Indicators where no data was found for one or more prior years (to be non-shaded in the company's application of this table in their annual reporting)</t>
  </si>
  <si>
    <t>Additional indicators specific to Adcock Ingram</t>
  </si>
  <si>
    <t>Indicators which Adcock Ingram may likely have data for which can be included in the ESG Data Table on their website</t>
  </si>
  <si>
    <t>Economic</t>
  </si>
  <si>
    <t>Amounts R'000</t>
  </si>
  <si>
    <t>Rand Value of Total Revenue Generated</t>
  </si>
  <si>
    <t>AFS</t>
  </si>
  <si>
    <t>201-1</t>
  </si>
  <si>
    <t>S2.4a</t>
  </si>
  <si>
    <t>Rand Value of Total Revenue Generated in South Africa</t>
  </si>
  <si>
    <t>Trevor mentioned that almost all of South Africa’s operations are based in South Africa. That is why the % of Current Assets (line 66) and Current Liabilities (Line 68) and Capex (Line 71) in South Africa vs offshore isn’t “determinable” / not considered by AI as  a material disclosure</t>
  </si>
  <si>
    <t>Rand Value of revenue generated - Consumer division</t>
  </si>
  <si>
    <t>Rand Value of revenue generated - Over the Counter (OTC) division</t>
  </si>
  <si>
    <t>Rand Value of revenue generated - Prescription division</t>
  </si>
  <si>
    <t>Rand Value of revenue generated - Hospital division</t>
  </si>
  <si>
    <t>Market share position in the private sector</t>
  </si>
  <si>
    <t>page 13</t>
  </si>
  <si>
    <t>Percentage of Revenue Generated in South Africa</t>
  </si>
  <si>
    <t>calc</t>
  </si>
  <si>
    <t>Rand Value of Total Revenue Generated per Employee</t>
  </si>
  <si>
    <t>Rand Value of Net Profit After Tax Generated</t>
  </si>
  <si>
    <t>Rand Value of Trading profit  - Consumer division</t>
  </si>
  <si>
    <t>Rand Value of Trading profit  - OTC division</t>
  </si>
  <si>
    <t>Rand Value of Trading profit  - Prescription  division</t>
  </si>
  <si>
    <t>Rand Value of Trading profit  - Hospital division</t>
  </si>
  <si>
    <t>Rand Value of Net Profit After Tax per Employee</t>
  </si>
  <si>
    <t>Rand Value of Total Compensation Paid to Employees, including wages and benefits</t>
  </si>
  <si>
    <t>Average Compensation Paid to Employees , including wages and benefits</t>
  </si>
  <si>
    <r>
      <t xml:space="preserve">Total Rand Value of Compensation Paid to Executive Directors - </t>
    </r>
    <r>
      <rPr>
        <b/>
        <sz val="10"/>
        <color theme="1"/>
        <rFont val="Calibri"/>
        <family val="2"/>
        <scheme val="minor"/>
      </rPr>
      <t>Excluding</t>
    </r>
    <r>
      <rPr>
        <sz val="10"/>
        <color theme="1"/>
        <rFont val="Calibri"/>
        <family val="2"/>
        <scheme val="minor"/>
      </rPr>
      <t xml:space="preserve"> Gains Realised from LTIP Awards</t>
    </r>
  </si>
  <si>
    <t>page 118 and 119 (Rem report)</t>
  </si>
  <si>
    <t>2-19</t>
  </si>
  <si>
    <r>
      <t xml:space="preserve">Average Compensation per Executive Director (Rands) - </t>
    </r>
    <r>
      <rPr>
        <b/>
        <sz val="10"/>
        <color theme="1"/>
        <rFont val="Calibri"/>
        <family val="2"/>
        <scheme val="minor"/>
      </rPr>
      <t xml:space="preserve">Excluding </t>
    </r>
    <r>
      <rPr>
        <sz val="10"/>
        <color theme="1"/>
        <rFont val="Calibri"/>
        <family val="2"/>
        <scheme val="minor"/>
      </rPr>
      <t>Gains on the Exercise of Share Options</t>
    </r>
  </si>
  <si>
    <r>
      <t xml:space="preserve">Income Disparity Ratio: Average Compensation paid to Executive Directors relative to Average Compensation Paid to Employees - </t>
    </r>
    <r>
      <rPr>
        <b/>
        <sz val="10"/>
        <color theme="1"/>
        <rFont val="Calibri"/>
        <family val="2"/>
        <scheme val="minor"/>
      </rPr>
      <t xml:space="preserve">Excluding </t>
    </r>
    <r>
      <rPr>
        <sz val="10"/>
        <color theme="1"/>
        <rFont val="Calibri"/>
        <family val="2"/>
        <scheme val="minor"/>
      </rPr>
      <t>LTIP</t>
    </r>
  </si>
  <si>
    <r>
      <t xml:space="preserve">Total Rand Value of </t>
    </r>
    <r>
      <rPr>
        <b/>
        <sz val="10"/>
        <color theme="1"/>
        <rFont val="Calibri"/>
        <family val="2"/>
        <scheme val="minor"/>
      </rPr>
      <t>Gains</t>
    </r>
    <r>
      <rPr>
        <sz val="10"/>
        <color theme="1"/>
        <rFont val="Calibri"/>
        <family val="2"/>
        <scheme val="minor"/>
      </rPr>
      <t xml:space="preserve"> Realised from LTIP Awards - Executive Directors</t>
    </r>
  </si>
  <si>
    <t>Page 125 (Rem report)</t>
  </si>
  <si>
    <r>
      <t xml:space="preserve">Total Rand Value of Compensation Paid to Executive Directors - </t>
    </r>
    <r>
      <rPr>
        <b/>
        <sz val="10"/>
        <color theme="1"/>
        <rFont val="Calibri"/>
        <family val="2"/>
        <scheme val="minor"/>
      </rPr>
      <t>Including</t>
    </r>
    <r>
      <rPr>
        <sz val="10"/>
        <color theme="1"/>
        <rFont val="Calibri"/>
        <family val="2"/>
        <scheme val="minor"/>
      </rPr>
      <t xml:space="preserve"> Gains Realised from LTIP Awards</t>
    </r>
  </si>
  <si>
    <r>
      <t xml:space="preserve">Average Compensation per Executive Director (Rands) - </t>
    </r>
    <r>
      <rPr>
        <b/>
        <sz val="10"/>
        <color theme="1"/>
        <rFont val="Calibri"/>
        <family val="2"/>
        <scheme val="minor"/>
      </rPr>
      <t>Including</t>
    </r>
    <r>
      <rPr>
        <sz val="10"/>
        <color theme="1"/>
        <rFont val="Calibri"/>
        <family val="2"/>
        <scheme val="minor"/>
      </rPr>
      <t xml:space="preserve"> 'Gains Realised from LTIP Awards'</t>
    </r>
  </si>
  <si>
    <r>
      <t xml:space="preserve">Income Disparity Ratio: Average Compensation paid to Executive Directors relative to Average Compensation Paid to Employees - </t>
    </r>
    <r>
      <rPr>
        <b/>
        <sz val="10"/>
        <color theme="1"/>
        <rFont val="Calibri"/>
        <family val="2"/>
        <scheme val="minor"/>
      </rPr>
      <t>Including</t>
    </r>
    <r>
      <rPr>
        <sz val="10"/>
        <color theme="1"/>
        <rFont val="Calibri"/>
        <family val="2"/>
        <scheme val="minor"/>
      </rPr>
      <t xml:space="preserve"> LTIP</t>
    </r>
  </si>
  <si>
    <r>
      <t xml:space="preserve">Total Compensation Paid to Prescribed Officers  - </t>
    </r>
    <r>
      <rPr>
        <b/>
        <sz val="10"/>
        <color theme="1"/>
        <rFont val="Calibri"/>
        <family val="2"/>
        <scheme val="minor"/>
      </rPr>
      <t xml:space="preserve">Excluding </t>
    </r>
    <r>
      <rPr>
        <sz val="10"/>
        <color theme="1"/>
        <rFont val="Calibri"/>
        <family val="2"/>
        <scheme val="minor"/>
      </rPr>
      <t>Gains Realised from LTIP Awards</t>
    </r>
  </si>
  <si>
    <t>NA</t>
  </si>
  <si>
    <t>Board members and executive directors are the prescribed officers, as per IAR102</t>
  </si>
  <si>
    <r>
      <t xml:space="preserve">Average Compensation per Executive Director &amp; Prescribed Officers - </t>
    </r>
    <r>
      <rPr>
        <b/>
        <sz val="10"/>
        <color theme="1"/>
        <rFont val="Calibri"/>
        <family val="2"/>
        <scheme val="minor"/>
      </rPr>
      <t>Excluding</t>
    </r>
    <r>
      <rPr>
        <sz val="10"/>
        <color theme="1"/>
        <rFont val="Calibri"/>
        <family val="2"/>
        <scheme val="minor"/>
      </rPr>
      <t xml:space="preserve"> Gains Realised on LTIP Awards</t>
    </r>
  </si>
  <si>
    <r>
      <t xml:space="preserve">Income Disparity Ratio:  Average Executive Directors &amp; Prescribed Officers Compensation relative to Average Employee Compensation - </t>
    </r>
    <r>
      <rPr>
        <b/>
        <sz val="10"/>
        <color theme="1"/>
        <rFont val="Calibri"/>
        <family val="2"/>
        <scheme val="minor"/>
      </rPr>
      <t xml:space="preserve">Excluding </t>
    </r>
    <r>
      <rPr>
        <sz val="10"/>
        <color theme="1"/>
        <rFont val="Calibri"/>
        <family val="2"/>
        <scheme val="minor"/>
      </rPr>
      <t>LTIP</t>
    </r>
  </si>
  <si>
    <r>
      <t xml:space="preserve">Total Rand Value of </t>
    </r>
    <r>
      <rPr>
        <b/>
        <sz val="10"/>
        <color theme="1"/>
        <rFont val="Calibri"/>
        <family val="2"/>
        <scheme val="minor"/>
      </rPr>
      <t xml:space="preserve">Gains </t>
    </r>
    <r>
      <rPr>
        <sz val="10"/>
        <color theme="1"/>
        <rFont val="Calibri"/>
        <family val="2"/>
        <scheme val="minor"/>
      </rPr>
      <t>on the Exercise of Share Options - Prescribed Officers</t>
    </r>
  </si>
  <si>
    <r>
      <t xml:space="preserve">Average Compensation per Executive Director &amp; Prescribed Officers - </t>
    </r>
    <r>
      <rPr>
        <b/>
        <sz val="10"/>
        <color theme="1"/>
        <rFont val="Calibri"/>
        <family val="2"/>
        <scheme val="minor"/>
      </rPr>
      <t xml:space="preserve">Including </t>
    </r>
    <r>
      <rPr>
        <sz val="10"/>
        <color theme="1"/>
        <rFont val="Calibri"/>
        <family val="2"/>
        <scheme val="minor"/>
      </rPr>
      <t>'Gains Realised on Share Options and/or LTIP Awards'</t>
    </r>
  </si>
  <si>
    <r>
      <t xml:space="preserve">Income Disparity Ratio: Average Executive Directors &amp; Prescribed Officers relative to Average Employee Compensation - </t>
    </r>
    <r>
      <rPr>
        <b/>
        <sz val="10"/>
        <color theme="1"/>
        <rFont val="Calibri"/>
        <family val="2"/>
        <scheme val="minor"/>
      </rPr>
      <t xml:space="preserve">Including </t>
    </r>
    <r>
      <rPr>
        <sz val="10"/>
        <color theme="1"/>
        <rFont val="Calibri"/>
        <family val="2"/>
        <scheme val="minor"/>
      </rPr>
      <t>LTIP</t>
    </r>
  </si>
  <si>
    <t>S1.2a</t>
  </si>
  <si>
    <r>
      <t xml:space="preserve">Wage Gap Ratio as per Companies Act - Ratio of Average Compensation per Top </t>
    </r>
    <r>
      <rPr>
        <sz val="10"/>
        <color rgb="FFFF0000"/>
        <rFont val="Calibri"/>
        <family val="2"/>
      </rPr>
      <t>10%</t>
    </r>
    <r>
      <rPr>
        <sz val="10"/>
        <color theme="1"/>
        <rFont val="Calibri"/>
        <family val="2"/>
        <scheme val="minor"/>
      </rPr>
      <t xml:space="preserve"> to Average Compensation per Bottom 10% of Employees</t>
    </r>
  </si>
  <si>
    <t>Page 80</t>
  </si>
  <si>
    <t>not reported</t>
  </si>
  <si>
    <t>Information given in the IAR (page 82) relates to top 10% and bottom 10% earners</t>
  </si>
  <si>
    <t>2-21</t>
  </si>
  <si>
    <t>Average Compensation per Male Employee</t>
  </si>
  <si>
    <t>Not disclosed</t>
  </si>
  <si>
    <t>S1.2d</t>
  </si>
  <si>
    <t>Average Compensation per Female Employee</t>
  </si>
  <si>
    <t>Ratio of Male: Female Average Compensation</t>
  </si>
  <si>
    <t>Ratio of Net Profit After Tax per Employee to Average Compensation per Employee</t>
  </si>
  <si>
    <t>Rand Value of Total Discretionary/Measured Procurement Spend</t>
  </si>
  <si>
    <t>Not available</t>
  </si>
  <si>
    <t>204-1</t>
  </si>
  <si>
    <t>Rand Value of Historically Disadvantaged South African (HDSA) Procurement Spend</t>
  </si>
  <si>
    <t>HDSA Procurement Spend: Percentage of Total Measured Spend (South Africa Only)</t>
  </si>
  <si>
    <t>Rand Value of Total Taxes Paid, inclusive of VAT, Income Tax, Royalties, Rates &amp; Taxes, and all other payments to Government</t>
  </si>
  <si>
    <t>G5.1a &amp; S2.4a</t>
  </si>
  <si>
    <t xml:space="preserve">Rand Value of Total Taxes Paid in South Africa </t>
  </si>
  <si>
    <t xml:space="preserve">Percentage of Total Taxes Paid in South Africa </t>
  </si>
  <si>
    <t>Rand value of Payments to Providers of Capital</t>
  </si>
  <si>
    <t>Rand Value of funds invested in Research &amp; Development (South Africa)</t>
  </si>
  <si>
    <r>
      <t>It should be noted that only a very insignificant (value-wise) R&amp;D a company called “Relicare Tech Services” in India would be consolidated on all the lines in the Statement of Financial Position and Comprehensive Income. The bigger Indian manufacturing operation is a Joint Venture (i.e reported only the line </t>
    </r>
    <r>
      <rPr>
        <b/>
        <i/>
        <sz val="10"/>
        <color rgb="FF212121"/>
        <rFont val="Calibri"/>
        <family val="2"/>
        <scheme val="minor"/>
      </rPr>
      <t>Investment in Joint Ventures</t>
    </r>
    <r>
      <rPr>
        <sz val="10"/>
        <color rgb="FF212121"/>
        <rFont val="Calibri"/>
        <family val="2"/>
        <scheme val="minor"/>
      </rPr>
      <t>) and the Indian portion of this balance is reported in Annexure E of the AFS’s so </t>
    </r>
    <r>
      <rPr>
        <u/>
        <sz val="10"/>
        <color rgb="FF212121"/>
        <rFont val="Calibri"/>
        <family val="2"/>
        <scheme val="minor"/>
      </rPr>
      <t>is determinable by review of the AFS</t>
    </r>
    <r>
      <rPr>
        <sz val="10"/>
        <color rgb="FF212121"/>
        <rFont val="Calibri"/>
        <family val="2"/>
        <scheme val="minor"/>
      </rPr>
      <t>.</t>
    </r>
  </si>
  <si>
    <t>201-1 &amp; 203-1</t>
  </si>
  <si>
    <t xml:space="preserve">S4.2a </t>
  </si>
  <si>
    <t>Rand Value of Dividends Paid to Shareholders</t>
  </si>
  <si>
    <t xml:space="preserve">Rand Value of Retained Earnings  </t>
  </si>
  <si>
    <t>Ratio of Payments to Employees relative to Dividends paid to Shareholders</t>
  </si>
  <si>
    <t>Ratio of Payments to Government relative to Dividends paid to Shareholders</t>
  </si>
  <si>
    <t>Rand Value of Current Assets - Total</t>
  </si>
  <si>
    <t>Rand Value of Current Liabilities - Total</t>
  </si>
  <si>
    <t>Rand Value of Share Buybacks</t>
  </si>
  <si>
    <t>Rand Value of Capital Expenditures (Capex)</t>
  </si>
  <si>
    <t>Production</t>
  </si>
  <si>
    <t>Number of manufacturing plants - South Africa</t>
  </si>
  <si>
    <t>Chairman's report (Page 50)</t>
  </si>
  <si>
    <t>Number of manufacturing plants - India</t>
  </si>
  <si>
    <t>Page 2</t>
  </si>
  <si>
    <t>Total number of manufacturing plants</t>
  </si>
  <si>
    <t>Number of registered trademarked products</t>
  </si>
  <si>
    <t>Page 95</t>
  </si>
  <si>
    <t>Number of pending trademark registrations</t>
  </si>
  <si>
    <t>Number of registered patents</t>
  </si>
  <si>
    <t>Number of successful product recalls</t>
  </si>
  <si>
    <t>NA - should we say so</t>
  </si>
  <si>
    <t>Number of product recalls deemed "unsuccessful", or still deemed a "work in progress"</t>
  </si>
  <si>
    <t>Sales</t>
  </si>
  <si>
    <t>Average selling price per unit (Rands) - Consumer division</t>
  </si>
  <si>
    <t>Not shown</t>
  </si>
  <si>
    <t>Average selling price per unit (Rands) - OTC division</t>
  </si>
  <si>
    <t>Average selling price per unit (Rands) - Prescription division</t>
  </si>
  <si>
    <t>Environmental</t>
  </si>
  <si>
    <t>Energy</t>
  </si>
  <si>
    <t>Total Direct Energy Consumption (kwh) – Non-renewables</t>
  </si>
  <si>
    <t>Page 79</t>
  </si>
  <si>
    <t>302-1a</t>
  </si>
  <si>
    <t>Total Direct Energy Consumption (Gigajoules, GJ) – Renewables</t>
  </si>
  <si>
    <t>302-1b</t>
  </si>
  <si>
    <t>E1.2</t>
  </si>
  <si>
    <t>Total Direct Energy Consumption (Gigajoules, GJ) – All fuels - Reported</t>
  </si>
  <si>
    <t>302-1</t>
  </si>
  <si>
    <t>Total Direct Energy Consumption (Gigajoules, GJ) – All fuels - Calculated</t>
  </si>
  <si>
    <t>Percentage of Direct Energy Consumption from renewable fuels</t>
  </si>
  <si>
    <t>Direct Energy Efficiency: Total Direct Energy Consumed per Person Hour Worked (kJ/PHW)</t>
  </si>
  <si>
    <t>Total Volume of Electricity Purchased (MWh) - excluding self-generated from solar, wind or other sources</t>
  </si>
  <si>
    <t xml:space="preserve">1 MWh = 1 000 kWh </t>
  </si>
  <si>
    <t>Total Volume of Electricity Self-Generated (MWh) - i.e., from solar, wind or other sources</t>
  </si>
  <si>
    <t>Total Volume of Electricity Consumed (MWh) - Purchased + Self-Generated</t>
  </si>
  <si>
    <t>Percentage of Electricity Consumed that was Self-Generated</t>
  </si>
  <si>
    <t>Electricity Efficiency: Average Electricity Consumed per Person Hour Worked (kWh/PHW)</t>
  </si>
  <si>
    <t>Total Indirect Energy Consumption (i.e., Electricity) in Gigajoules - Calculated</t>
  </si>
  <si>
    <t>Total Direct and Indirect (i.e., Electricity) Energy Consumption in Gigajoules - Calculated</t>
  </si>
  <si>
    <t>Total Energy Efficiency: Total Direct Energy &amp; Indirect Energy Consumed per Person Hour Worked (kJ/PHW)</t>
  </si>
  <si>
    <t xml:space="preserve">Carbon Footprint </t>
  </si>
  <si>
    <r>
      <t>Total Carbon Emissions (Tonnes CO</t>
    </r>
    <r>
      <rPr>
        <vertAlign val="subscript"/>
        <sz val="10"/>
        <color theme="1"/>
        <rFont val="Calibri"/>
        <family val="2"/>
        <scheme val="minor"/>
      </rPr>
      <t>2</t>
    </r>
    <r>
      <rPr>
        <sz val="10"/>
        <color theme="1"/>
        <rFont val="Calibri"/>
        <family val="2"/>
        <scheme val="minor"/>
      </rPr>
      <t>e) - Scope 1</t>
    </r>
  </si>
  <si>
    <t>Page 76 &amp; 77</t>
  </si>
  <si>
    <t>305-1</t>
  </si>
  <si>
    <t>E1.1a</t>
  </si>
  <si>
    <r>
      <t>Carbon Emissions (Tonnes CO</t>
    </r>
    <r>
      <rPr>
        <vertAlign val="subscript"/>
        <sz val="10"/>
        <color theme="1"/>
        <rFont val="Calibri"/>
        <family val="2"/>
        <scheme val="minor"/>
      </rPr>
      <t>2</t>
    </r>
    <r>
      <rPr>
        <sz val="10"/>
        <color theme="1"/>
        <rFont val="Calibri"/>
        <family val="2"/>
        <scheme val="minor"/>
      </rPr>
      <t>e) - Scope 2</t>
    </r>
  </si>
  <si>
    <t>305-2</t>
  </si>
  <si>
    <r>
      <t>Carbon Emissions (Tonnes CO</t>
    </r>
    <r>
      <rPr>
        <vertAlign val="subscript"/>
        <sz val="10"/>
        <color theme="1"/>
        <rFont val="Calibri"/>
        <family val="2"/>
        <scheme val="minor"/>
      </rPr>
      <t>2</t>
    </r>
    <r>
      <rPr>
        <sz val="10"/>
        <color theme="1"/>
        <rFont val="Calibri"/>
        <family val="2"/>
        <scheme val="minor"/>
      </rPr>
      <t>e) - Scope 3</t>
    </r>
  </si>
  <si>
    <t>305-3</t>
  </si>
  <si>
    <r>
      <t>Carbon Emissions (Tonnes CO</t>
    </r>
    <r>
      <rPr>
        <vertAlign val="subscript"/>
        <sz val="10"/>
        <color theme="1"/>
        <rFont val="Calibri"/>
        <family val="2"/>
        <scheme val="minor"/>
      </rPr>
      <t>2</t>
    </r>
    <r>
      <rPr>
        <sz val="10"/>
        <color theme="1"/>
        <rFont val="Calibri"/>
        <family val="2"/>
        <scheme val="minor"/>
      </rPr>
      <t>e) - Fugitive Emissions</t>
    </r>
  </si>
  <si>
    <r>
      <t>Carbon Emissions (Tonnes CO</t>
    </r>
    <r>
      <rPr>
        <vertAlign val="subscript"/>
        <sz val="10"/>
        <color theme="1"/>
        <rFont val="Calibri"/>
        <family val="2"/>
        <scheme val="minor"/>
      </rPr>
      <t>2</t>
    </r>
    <r>
      <rPr>
        <sz val="10"/>
        <color theme="1"/>
        <rFont val="Calibri"/>
        <family val="2"/>
        <scheme val="minor"/>
      </rPr>
      <t>e) - Stationary Fuels</t>
    </r>
  </si>
  <si>
    <r>
      <t>Carbon Emissions (Tonnes CO</t>
    </r>
    <r>
      <rPr>
        <vertAlign val="subscript"/>
        <sz val="10"/>
        <color theme="1"/>
        <rFont val="Calibri"/>
        <family val="2"/>
        <scheme val="minor"/>
      </rPr>
      <t>2</t>
    </r>
    <r>
      <rPr>
        <sz val="10"/>
        <color theme="1"/>
        <rFont val="Calibri"/>
        <family val="2"/>
        <scheme val="minor"/>
      </rPr>
      <t>e) - Mobile Fuels</t>
    </r>
  </si>
  <si>
    <r>
      <t>Carbon Emissions (Tonnes CO</t>
    </r>
    <r>
      <rPr>
        <vertAlign val="subscript"/>
        <sz val="10"/>
        <color theme="1"/>
        <rFont val="Calibri"/>
        <family val="2"/>
        <scheme val="minor"/>
      </rPr>
      <t>2</t>
    </r>
    <r>
      <rPr>
        <sz val="10"/>
        <color theme="1"/>
        <rFont val="Calibri"/>
        <family val="2"/>
        <scheme val="minor"/>
      </rPr>
      <t>e) - Paper and packaging</t>
    </r>
  </si>
  <si>
    <r>
      <t>Carbon Emissions (Tonnes CO</t>
    </r>
    <r>
      <rPr>
        <vertAlign val="subscript"/>
        <sz val="10"/>
        <color theme="1"/>
        <rFont val="Calibri"/>
        <family val="2"/>
        <scheme val="minor"/>
      </rPr>
      <t>2</t>
    </r>
    <r>
      <rPr>
        <sz val="10"/>
        <color theme="1"/>
        <rFont val="Calibri"/>
        <family val="2"/>
        <scheme val="minor"/>
      </rPr>
      <t>e) - Water</t>
    </r>
  </si>
  <si>
    <r>
      <t>Carbon Emissions (Tonnes CO</t>
    </r>
    <r>
      <rPr>
        <vertAlign val="subscript"/>
        <sz val="10"/>
        <color theme="1"/>
        <rFont val="Calibri"/>
        <family val="2"/>
        <scheme val="minor"/>
      </rPr>
      <t>2</t>
    </r>
    <r>
      <rPr>
        <sz val="10"/>
        <color theme="1"/>
        <rFont val="Calibri"/>
        <family val="2"/>
        <scheme val="minor"/>
      </rPr>
      <t>e) - Waste</t>
    </r>
  </si>
  <si>
    <r>
      <t>Carbon Emissions (Tonnes CO</t>
    </r>
    <r>
      <rPr>
        <vertAlign val="subscript"/>
        <sz val="10"/>
        <color theme="1"/>
        <rFont val="Calibri"/>
        <family val="2"/>
        <scheme val="minor"/>
      </rPr>
      <t>2</t>
    </r>
    <r>
      <rPr>
        <sz val="10"/>
        <color theme="1"/>
        <rFont val="Calibri"/>
        <family val="2"/>
        <scheme val="minor"/>
      </rPr>
      <t>e) - Business travel</t>
    </r>
  </si>
  <si>
    <r>
      <t>Carbon Emissions (Tonnes CO</t>
    </r>
    <r>
      <rPr>
        <vertAlign val="subscript"/>
        <sz val="10"/>
        <color theme="1"/>
        <rFont val="Calibri"/>
        <family val="2"/>
        <scheme val="minor"/>
      </rPr>
      <t>2</t>
    </r>
    <r>
      <rPr>
        <sz val="10"/>
        <color theme="1"/>
        <rFont val="Calibri"/>
        <family val="2"/>
        <scheme val="minor"/>
      </rPr>
      <t>e) - Employee commuting</t>
    </r>
  </si>
  <si>
    <r>
      <t>Carbon Emissions (Tonnes CO</t>
    </r>
    <r>
      <rPr>
        <vertAlign val="subscript"/>
        <sz val="10"/>
        <color theme="1"/>
        <rFont val="Calibri"/>
        <family val="2"/>
        <scheme val="minor"/>
      </rPr>
      <t>2</t>
    </r>
    <r>
      <rPr>
        <sz val="10"/>
        <color theme="1"/>
        <rFont val="Calibri"/>
        <family val="2"/>
        <scheme val="minor"/>
      </rPr>
      <t>e) - Transport and distribution</t>
    </r>
  </si>
  <si>
    <r>
      <t>Total Carbon Emissions (Tonnes of Carbon Dioxide equivalents, CO</t>
    </r>
    <r>
      <rPr>
        <vertAlign val="subscript"/>
        <sz val="10"/>
        <color theme="1"/>
        <rFont val="Calibri"/>
        <family val="2"/>
        <scheme val="minor"/>
      </rPr>
      <t>2</t>
    </r>
    <r>
      <rPr>
        <sz val="10"/>
        <color theme="1"/>
        <rFont val="Calibri"/>
        <family val="2"/>
        <scheme val="minor"/>
      </rPr>
      <t>e)</t>
    </r>
  </si>
  <si>
    <t>305-1  &amp; 305-2 &amp; 305-3</t>
  </si>
  <si>
    <r>
      <t>Carbon Intensity: Average Volume of Carbon Emissions per Person Hour Worked (Tonnes CO</t>
    </r>
    <r>
      <rPr>
        <vertAlign val="subscript"/>
        <sz val="10"/>
        <color theme="1"/>
        <rFont val="Calibri"/>
        <family val="2"/>
        <scheme val="minor"/>
      </rPr>
      <t>2</t>
    </r>
    <r>
      <rPr>
        <sz val="10"/>
        <color theme="1"/>
        <rFont val="Calibri"/>
        <family val="2"/>
        <scheme val="minor"/>
      </rPr>
      <t>e / HW)</t>
    </r>
  </si>
  <si>
    <t>Target for carbon emissions efficiency, or reduction, against a specific denominator (e.g. per PHW)</t>
  </si>
  <si>
    <t>"Carbon emission target and baseline year to be disclosed"</t>
  </si>
  <si>
    <t>305-5</t>
  </si>
  <si>
    <t>Baseline year for carbon reduction targets</t>
  </si>
  <si>
    <t xml:space="preserve">  </t>
  </si>
  <si>
    <t>Standard Disclosures - 9</t>
  </si>
  <si>
    <t>Economic - 15</t>
  </si>
  <si>
    <t>Governance - 25</t>
  </si>
  <si>
    <t>Labour - 16</t>
  </si>
  <si>
    <t>Health &amp; Safety - 12</t>
  </si>
  <si>
    <t>Environment -25</t>
  </si>
  <si>
    <t>CSI/SED - 12</t>
  </si>
  <si>
    <t>OK</t>
  </si>
  <si>
    <t>OI</t>
  </si>
  <si>
    <t>NC</t>
  </si>
  <si>
    <t>Chemicals</t>
  </si>
  <si>
    <t>Construction, Materials &amp; Equipment</t>
  </si>
  <si>
    <t>Electronic &amp; Electrical Equipment</t>
  </si>
  <si>
    <t>Energy &amp; Natural Resources</t>
  </si>
  <si>
    <t>Engineering &amp; Support Services</t>
  </si>
  <si>
    <t>Financial Services - Banking</t>
  </si>
  <si>
    <t>Financial Services - Insurance &amp; Benefits</t>
  </si>
  <si>
    <t>Financial Services - Investment Holdings</t>
  </si>
  <si>
    <t>Financial Services - Other</t>
  </si>
  <si>
    <t>Food &amp; Beverages</t>
  </si>
  <si>
    <t>General Industrials</t>
  </si>
  <si>
    <t>Health &amp; Pharmaceuticals</t>
  </si>
  <si>
    <t>Household &amp; Leisure Goods</t>
  </si>
  <si>
    <t>Information, Communications &amp; Telecoms</t>
  </si>
  <si>
    <t>Media</t>
  </si>
  <si>
    <t>Metals &amp; Mining</t>
  </si>
  <si>
    <t>Real Estate - Holding &amp; Development</t>
  </si>
  <si>
    <t>Real Estate - REITs &amp; Other</t>
  </si>
  <si>
    <t>Retail</t>
  </si>
  <si>
    <t>Services &amp; Other</t>
  </si>
  <si>
    <t>Software &amp; Computer Services</t>
  </si>
  <si>
    <t>Transportation</t>
  </si>
  <si>
    <t>Travel &amp; Leisure</t>
  </si>
  <si>
    <t>Governance</t>
  </si>
  <si>
    <t>Number of Board Members</t>
  </si>
  <si>
    <t>Page 18 &amp; 19</t>
  </si>
  <si>
    <t>2-9</t>
  </si>
  <si>
    <t>Number of Board Members who are deemed Non-Executive</t>
  </si>
  <si>
    <t>Page 98</t>
  </si>
  <si>
    <t>Percentage of Board Members who are deemed Non-Executive</t>
  </si>
  <si>
    <t>Number of Board Members who are deemed Executive</t>
  </si>
  <si>
    <t>Number of Prescribed Officers (Note: Persons who are NOT already counted as "Executives")</t>
  </si>
  <si>
    <t>Number of Board Members who are deemed 'Independent'</t>
  </si>
  <si>
    <t>G1.3</t>
  </si>
  <si>
    <t>Percentage of Board Members who are deemed 'Independent'</t>
  </si>
  <si>
    <t>Number of Board Members who are deemed 'HDSA'</t>
  </si>
  <si>
    <t>G1.1</t>
  </si>
  <si>
    <t>Percentage of Board Members who are deemed 'HDSA'</t>
  </si>
  <si>
    <t>Number of Board Members who are Women</t>
  </si>
  <si>
    <t>Percentage of Board Members who are Women</t>
  </si>
  <si>
    <t>Average Length of Executive Director Service (in years)</t>
  </si>
  <si>
    <t>Average Length of Non-Executive Director Service (in years)</t>
  </si>
  <si>
    <t>Average Length of Director (full Board) Service (in years)</t>
  </si>
  <si>
    <t>Average Age of Directors (in years)</t>
  </si>
  <si>
    <t>405-1</t>
  </si>
  <si>
    <t>Overall Board and Committee Meeting attendance</t>
  </si>
  <si>
    <t>Page 28</t>
  </si>
  <si>
    <t>Name of Financial Auditor</t>
  </si>
  <si>
    <t>Various</t>
  </si>
  <si>
    <t>PWC</t>
  </si>
  <si>
    <t>EY</t>
  </si>
  <si>
    <t>Auditor Remuneration: % of Non-audit Fees</t>
  </si>
  <si>
    <t>AFS - Page 26 - calc</t>
  </si>
  <si>
    <t>Length of Current Auditor's service</t>
  </si>
  <si>
    <t>AFS - Auditors report</t>
  </si>
  <si>
    <t>Independence of Board Chairman</t>
  </si>
  <si>
    <t>No</t>
  </si>
  <si>
    <t>Yes</t>
  </si>
  <si>
    <t>2-11</t>
  </si>
  <si>
    <t>What fees (Rands) were paid to executive/board remuneration consultants during the reporting period?</t>
  </si>
  <si>
    <t xml:space="preserve">Number of Whistle Blower incidents reported </t>
  </si>
  <si>
    <t>Page 73</t>
  </si>
  <si>
    <t>2-26</t>
  </si>
  <si>
    <t>G3.1c</t>
  </si>
  <si>
    <t>Number of Whistle Blower incidents leading to discplinary hearing</t>
  </si>
  <si>
    <t>Number of employees receiving disciplinery action as a result of Whistle Blower incidents</t>
  </si>
  <si>
    <t>Page 73 (by implication)</t>
  </si>
  <si>
    <t>Total amount of political contributions made to political parties</t>
  </si>
  <si>
    <t>Page 23 (not our policy)</t>
  </si>
  <si>
    <t>415-1</t>
  </si>
  <si>
    <t>G3.2b</t>
  </si>
  <si>
    <t>Number of significant social and/or governance legal non-compliance directives, compliance notices, warnings or investigations</t>
  </si>
  <si>
    <t>N/A</t>
  </si>
  <si>
    <t>2-27</t>
  </si>
  <si>
    <t>G4.1</t>
  </si>
  <si>
    <t>Rand value of losses resulting from legal proceedings (including fines) due to fraud, insider trading, antitrust, anti-competitive behaviour, market manipulation, malpractice or violations of other industry laws or regulations</t>
  </si>
  <si>
    <t>N/A  / Labour related fines on page 87</t>
  </si>
  <si>
    <t>G4.2</t>
  </si>
  <si>
    <t>Total number of operations that have undergone a human rights assessment</t>
  </si>
  <si>
    <t>N/A ?</t>
  </si>
  <si>
    <t>S2.1a</t>
  </si>
  <si>
    <t>Total number of complaints received concerning breaches of customer privacy</t>
  </si>
  <si>
    <t>418-1</t>
  </si>
  <si>
    <t>S4.3b</t>
  </si>
  <si>
    <t>Number of allegations of discrimination and/or human rights violations within the workplace</t>
  </si>
  <si>
    <t>S1.1b</t>
  </si>
  <si>
    <t>Composition of the board and its committees by race, gender, age group (under 30, 30-50, over 50) and, where relevant, any under-represented social groups.</t>
  </si>
  <si>
    <t>refer to word document</t>
  </si>
  <si>
    <t>G1.2</t>
  </si>
  <si>
    <t>Description of specific skills, competencies, and experience on the Board to address the organisations' significant sustainability-related impacts, risks and opportunities</t>
  </si>
  <si>
    <t>Composition of the board regarding: executive or non-executive, independence; tenure on the goverance body, and number and nature of each individual's other significant positions and commitments.</t>
  </si>
  <si>
    <t>G2.1</t>
  </si>
  <si>
    <t>How the remuneration policies for board members and senior executives relate to their objectives and performance in relation to delivery of the organisation's strategy and management of its impact on people, the environment, and the economy, noting the split between fixed pay and variable pay, and with variable pay, split into short- and long-term incentives</t>
  </si>
  <si>
    <t>G3.1</t>
  </si>
  <si>
    <t>Total % of governance body members, employees and business partners who have received training or awareness-raising on the organisation's anti-corruption policies and procedures, broken down by employee category and region.</t>
  </si>
  <si>
    <t>G3.1b</t>
  </si>
  <si>
    <t>Total number and nature of incidents of corruption confirmed during the current year, related to this year and previous years, with a description o fthe activities taken to address confirmed incidents, and of the outcomes of these incidents</t>
  </si>
  <si>
    <t xml:space="preserve">A description of: </t>
  </si>
  <si>
    <t>i) The internal and external grievance mechanisms (including whistle-blowing facilities) for reporting concerns about unethical or unlawful behaviour and lack or organisational integrity</t>
  </si>
  <si>
    <t>ii) mechanisms for seeking advice about ethical and lawful behaviour and organisational integrity</t>
  </si>
  <si>
    <t>iii) the extent to which these various mechanisms have been used, and the outcomes of processes using these mechanisms.</t>
  </si>
  <si>
    <t>G3.1d</t>
  </si>
  <si>
    <t>Discussion of initiatives and stakeholder engagement to improve the broader operating environment and culture, to combat corruption.</t>
  </si>
  <si>
    <t>G3.2a</t>
  </si>
  <si>
    <t>Total monetary value of financial and in-kind political contributions made directly and indirectly by the organisation, by country and recipient / beneficiary.</t>
  </si>
  <si>
    <t>Identify the significant issues that are the focus of the company's participation in public policy development and lobbying, including within any business association that the company is a member of; describe the company's strategy relevant to these areas of focus, identifying any differences between its lobbying positions and its purpose, policies, goals and other public positions.</t>
  </si>
  <si>
    <t>Number and nature of significant environmental, social and goverance related incidents during the reporting period, including incidents of legal non-compliance (whether under investigation, pending finalisation, or finalised) and directives, compliance notices, warning or investigations, and any public controversies.</t>
  </si>
  <si>
    <t>Total number and monetary value of fines, settlements, penalties, and other monetary loss suffered in relation to ESG incidents or breaches, including individual and total cost of fines, settlements and penalties paid in relation to ESG incidents or breaches, and description of plans to address any incidents or breaches.</t>
  </si>
  <si>
    <t>G5.1a</t>
  </si>
  <si>
    <t>A description of the organisation's approach to tax, including:</t>
  </si>
  <si>
    <t>i) whether the organisation has a tax strategy and, if so, a link to this strategy if publicly available;</t>
  </si>
  <si>
    <t>ii)  the governande body or executive-level position within the organisation that formally reviews and approves the tax strategy, and the frequency of this review;</t>
  </si>
  <si>
    <t>iii) how its approach to tax is linked to the business and sustainability strategies of the organisation.</t>
  </si>
  <si>
    <t>G5.1b</t>
  </si>
  <si>
    <t>For each tax jurisdiction, the total global tax borned by the company, including corporate income taxes, property taxes, non-creditable VAT and other sales taxes, employer-paid payroll taxes and other taxes that constitue costs to the company, by category of taxes.</t>
  </si>
  <si>
    <t>G5.1c</t>
  </si>
  <si>
    <t>Extent of exposure to countries and jurisdictions recognised for their coporate tax rate, tax transparency and tax haven status, estimated tax gap (gap between estimated effective tax rate and estimated statutory tax rate).</t>
  </si>
  <si>
    <t>Labour</t>
  </si>
  <si>
    <t>Amounts R'000 (where applicable)</t>
  </si>
  <si>
    <t>Total Number of Employees - Reported (Permanent and FTC)</t>
  </si>
  <si>
    <t>Not disclosed (except Carbon footprint report)</t>
  </si>
  <si>
    <t>2-7a</t>
  </si>
  <si>
    <t xml:space="preserve">S1.5a </t>
  </si>
  <si>
    <t>Number of Employees - Permanent</t>
  </si>
  <si>
    <t>2-7b</t>
  </si>
  <si>
    <t>Number of Employees - Fixed Term (&gt;90 Days)</t>
  </si>
  <si>
    <t>Total Number of Employees - Calculated</t>
  </si>
  <si>
    <t xml:space="preserve">Total Number of 3rd party Contractors </t>
  </si>
  <si>
    <t>2-8a</t>
  </si>
  <si>
    <t>S1.5b</t>
  </si>
  <si>
    <t xml:space="preserve">Total Number of Employees and Contractors </t>
  </si>
  <si>
    <t>2-7a &amp; 2-8a</t>
  </si>
  <si>
    <t xml:space="preserve">Percentage of management (Top and Senior) deemed 'HDSA' </t>
  </si>
  <si>
    <t>Percentage of management (Top and Senior) who are women</t>
  </si>
  <si>
    <t>Percentage of employees who are deemed 'HDSA'</t>
  </si>
  <si>
    <t>Percentage of employees who are women</t>
  </si>
  <si>
    <t>Percentage of employees who are 'permanent'</t>
  </si>
  <si>
    <t>Number of employees who are deemed 'disabled'</t>
  </si>
  <si>
    <t>Disabled Persons Rate as a % of permanent employees</t>
  </si>
  <si>
    <t>Percentage of employees who belong to a Trade Union</t>
  </si>
  <si>
    <t>Not disclosed per se</t>
  </si>
  <si>
    <t>2-30</t>
  </si>
  <si>
    <t>S1.4b</t>
  </si>
  <si>
    <t>Employee Turnover (i.e., number of persons who departed relative to the total number of employees at year end)</t>
  </si>
  <si>
    <t>Not disclosed ?</t>
  </si>
  <si>
    <t>unknown</t>
  </si>
  <si>
    <t>401-1</t>
  </si>
  <si>
    <t xml:space="preserve">S2.3b </t>
  </si>
  <si>
    <t>Total Number of Person Hours Worked (PHW) - as per Time &amp; Attendance records</t>
  </si>
  <si>
    <t>Page 81</t>
  </si>
  <si>
    <t>403-9a</t>
  </si>
  <si>
    <r>
      <t xml:space="preserve">Total Number of PHW - </t>
    </r>
    <r>
      <rPr>
        <b/>
        <sz val="10"/>
        <color theme="1"/>
        <rFont val="Calibri"/>
        <family val="2"/>
        <scheme val="minor"/>
      </rPr>
      <t>Calculated</t>
    </r>
    <r>
      <rPr>
        <sz val="10"/>
        <color theme="1"/>
        <rFont val="Calibri"/>
        <family val="2"/>
        <scheme val="minor"/>
      </rPr>
      <t xml:space="preserve"> (i.e., 1 824 HW multiplied by total workforce at year end)</t>
    </r>
  </si>
  <si>
    <r>
      <t xml:space="preserve">Total number of employees trained </t>
    </r>
    <r>
      <rPr>
        <b/>
        <sz val="10"/>
        <color theme="1"/>
        <rFont val="Calibri"/>
        <family val="2"/>
        <scheme val="minor"/>
      </rPr>
      <t>for skills</t>
    </r>
    <r>
      <rPr>
        <sz val="10"/>
        <color theme="1"/>
        <rFont val="Calibri"/>
        <family val="2"/>
        <scheme val="minor"/>
      </rPr>
      <t>, including internal and external training interventions</t>
    </r>
  </si>
  <si>
    <t>404-1</t>
  </si>
  <si>
    <t>S2.2</t>
  </si>
  <si>
    <r>
      <t xml:space="preserve">Total number of employees with disabilities trained </t>
    </r>
    <r>
      <rPr>
        <b/>
        <sz val="10"/>
        <color theme="1"/>
        <rFont val="Calibri"/>
        <family val="2"/>
        <scheme val="minor"/>
      </rPr>
      <t>for skills</t>
    </r>
    <r>
      <rPr>
        <sz val="10"/>
        <color theme="1"/>
        <rFont val="Calibri"/>
        <family val="2"/>
        <scheme val="minor"/>
      </rPr>
      <t>, including internal and external training interventions</t>
    </r>
  </si>
  <si>
    <t>Rand Value of Employee Training Spend</t>
  </si>
  <si>
    <t>Page 83</t>
  </si>
  <si>
    <t xml:space="preserve">Total number of Person Days lost due to Absenteeism </t>
  </si>
  <si>
    <t>403-9b</t>
  </si>
  <si>
    <t>Absenteeism Rate (Percentage of Total Person Days lost due to Absenteeism)</t>
  </si>
  <si>
    <t>Total number of Person Days lost due to Industrial Action (i.e., strike action)</t>
  </si>
  <si>
    <t>S1.4c</t>
  </si>
  <si>
    <t>Industrial Action Rate (Percentage of Total Person Days lost due to Industrial Action)</t>
  </si>
  <si>
    <t>Percentage of employees with medical aid</t>
  </si>
  <si>
    <t>Health and Safety</t>
  </si>
  <si>
    <t>Number of Fatalities (i.e., injuries on duty leading to death…excluding the deaths of workers not occurring 'at work')</t>
  </si>
  <si>
    <t>Page 87</t>
  </si>
  <si>
    <t xml:space="preserve">S3.1a </t>
  </si>
  <si>
    <t>Number of First Aid Cases (FACs, i.e., injuries on duty leading to minor treatments, such as a plaster or a pain tablet)</t>
  </si>
  <si>
    <t xml:space="preserve">S3.1b </t>
  </si>
  <si>
    <t>Number of Medical Treatment Cases (MTCs, i.e., injuries on duty leading to medical treatment, but no lost days)</t>
  </si>
  <si>
    <t>Number of Lost Time Injuries (LTIs, i.e., injuries on duty leading to at least one lost day)</t>
  </si>
  <si>
    <t>Total Number of Recordable Injuries, including MTCs, LTIs and Fatalities</t>
  </si>
  <si>
    <t>Fatal Injury Frequency Rate (FIFR, i.e., number of Fatalities per 200 000 person hours worked)</t>
  </si>
  <si>
    <t>Lost Time Injury Frequency Rate (LTIFR, i.e., Number of LTIs per 200 000 person hours worked)</t>
  </si>
  <si>
    <t>Total Recordable Injury Frequency Rate (TRIFR)</t>
  </si>
  <si>
    <t>Target for Lost Time Injury Frequency Rate (LTIFR)</t>
  </si>
  <si>
    <t>Target for Total Injury Frequency Rate (TIFR)</t>
  </si>
  <si>
    <t>Does the company's safety data include contractor injuries?</t>
  </si>
  <si>
    <t>Total Number of Employees &amp; Contractors Tested for HIV/AIDS</t>
  </si>
  <si>
    <t>403-3</t>
  </si>
  <si>
    <t>L</t>
  </si>
  <si>
    <t>An explanation of how the organisation facilitates workers' access to non-occupational medical and healthcare services and the scope of access provided for employees and workers, and a description of any voluntary health promotion services and prgorammes offered to workers to address major non-work-related health risks, including the specific health risks addressed.</t>
  </si>
  <si>
    <t>S3.1c</t>
  </si>
  <si>
    <t>Rand Value of funds invested in Research &amp; Development</t>
  </si>
  <si>
    <t>Total Direct Energy Consumption ((Gigajoules, GJ) – Non-renewables</t>
  </si>
  <si>
    <t>Not reported</t>
  </si>
  <si>
    <r>
      <t>Carbon Emissions (Tonnes CO</t>
    </r>
    <r>
      <rPr>
        <vertAlign val="subscript"/>
        <sz val="10"/>
        <color theme="1"/>
        <rFont val="Calibri"/>
        <family val="2"/>
        <scheme val="minor"/>
      </rPr>
      <t>2</t>
    </r>
    <r>
      <rPr>
        <sz val="10"/>
        <color theme="1"/>
        <rFont val="Calibri"/>
        <family val="2"/>
        <scheme val="minor"/>
      </rPr>
      <t>e) - Electricity transmission &amp; distribution losses</t>
    </r>
  </si>
  <si>
    <r>
      <t>Carbon Emissions (Tonnes CO</t>
    </r>
    <r>
      <rPr>
        <vertAlign val="subscript"/>
        <sz val="10"/>
        <color theme="1"/>
        <rFont val="Calibri"/>
        <family val="2"/>
        <scheme val="minor"/>
      </rPr>
      <t>2</t>
    </r>
    <r>
      <rPr>
        <sz val="10"/>
        <color theme="1"/>
        <rFont val="Calibri"/>
        <family val="2"/>
        <scheme val="minor"/>
      </rPr>
      <t xml:space="preserve">e) - Well to Tank for Scope 1 fuels </t>
    </r>
  </si>
  <si>
    <t>nore reported</t>
  </si>
  <si>
    <t>not set</t>
  </si>
  <si>
    <t>Water</t>
  </si>
  <si>
    <t>Total Volume of Water Consumed (Kilolitres, or Kl) - New Purchases and/or Abstractions (excluding recycled water used)</t>
  </si>
  <si>
    <t>Page 75</t>
  </si>
  <si>
    <t>303-5a</t>
  </si>
  <si>
    <t>E2.1a</t>
  </si>
  <si>
    <t>Water Efficiency: Average Volume of Water (Litres) Consumed per Person Hour Worked (l/PHW)</t>
  </si>
  <si>
    <t>Target for water consumption efficiency, or reduction, against a specific denominator (e.g., per PHW)</t>
  </si>
  <si>
    <t>Not set</t>
  </si>
  <si>
    <t>Baseline year for water reduction targets</t>
  </si>
  <si>
    <t>Waste</t>
  </si>
  <si>
    <t>Total Volume of Non-Hazardous Waste Disposed (Tonnes) - to Landfill</t>
  </si>
  <si>
    <t>Page 72</t>
  </si>
  <si>
    <t>The company reports some figures for waste, but does not differentiate between hazardous and non-hazardous.</t>
  </si>
  <si>
    <t>306-5</t>
  </si>
  <si>
    <t>E4.1a</t>
  </si>
  <si>
    <t>Total Volume of Non-Hazardous Waste sent for Recycling (Tonnes)</t>
  </si>
  <si>
    <t>306-4</t>
  </si>
  <si>
    <t>Total Volume of Non-Hazardous Waste Disposed (Tonnes) - to Landfill and Recycled</t>
  </si>
  <si>
    <t>Calc</t>
  </si>
  <si>
    <t>Percentage of Non-Hazardous Waste disposed of that is sent for recycling - Reported</t>
  </si>
  <si>
    <t>Percentage of Non-Hazardous Waste disposed of that is sent for recycling - Calculated</t>
  </si>
  <si>
    <t>Total Volume of Hazardous Waste Disposed (Tonnes) - to Registered Disposal Sites</t>
  </si>
  <si>
    <t>E4.1b</t>
  </si>
  <si>
    <t>Total volume of hazardous waste recycled</t>
  </si>
  <si>
    <t>Waste intensity: Total volume of waste per million Rands in Revenue</t>
  </si>
  <si>
    <t>E4.1c</t>
  </si>
  <si>
    <t>CSI/SED Expenditures</t>
  </si>
  <si>
    <t>Rand Value of Corporate Social Responsibility Investment (CSR)</t>
  </si>
  <si>
    <t>Page 91 -93</t>
  </si>
  <si>
    <t>203-1</t>
  </si>
  <si>
    <t>CSI/SED Spend as a percentage of Total Revenue Generated</t>
  </si>
  <si>
    <t xml:space="preserve">CSI Spend as a percentage of Net Profit after Tax (NPAT) </t>
  </si>
  <si>
    <t>Calc - SA NPAT (Page 91)</t>
  </si>
  <si>
    <t>Rand Value of CSR Spend on Arts, Sports &amp; Culture</t>
  </si>
  <si>
    <t>Rand Value of CSR Spend on Basic Needs &amp; Social Development, including Nutrition and/or Feeding Programmes</t>
  </si>
  <si>
    <t>Rand Value of CSR Spend on Education</t>
  </si>
  <si>
    <t xml:space="preserve">Rand Value of CSR Spend in Environmental Management Projects </t>
  </si>
  <si>
    <t>Rand Value of CSR Spend on Health, including HIV/AIDS</t>
  </si>
  <si>
    <t>Rand Value of CSR Spend on Infrastructure Development</t>
  </si>
  <si>
    <t>Rand Value of CSR Spend on Skills Development, including Adult Basic Education &amp; Training (ABET)</t>
  </si>
  <si>
    <t xml:space="preserve">Rand Value of CSR Spend on Small Business Development Projects </t>
  </si>
  <si>
    <t>Rand Value of CSR Spend on Other</t>
  </si>
  <si>
    <t>Rand Value of Enterprise &amp; Supplier Development Spend (i.e. support for small business)</t>
  </si>
  <si>
    <t>tbc</t>
  </si>
  <si>
    <r>
      <t xml:space="preserve">Wage Gap Ratio as per Companies Act - Ratio of Average Compensation per Top </t>
    </r>
    <r>
      <rPr>
        <sz val="10"/>
        <rFont val="Calibri"/>
        <family val="2"/>
      </rPr>
      <t>10%</t>
    </r>
    <r>
      <rPr>
        <sz val="10"/>
        <rFont val="Calibri"/>
        <family val="2"/>
        <scheme val="minor"/>
      </rPr>
      <t xml:space="preserve"> to Average Compensation per Bottom 10% of Employees</t>
    </r>
  </si>
  <si>
    <t>Carbon tax paid (R'000)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</si>
</sst>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0.0%"/>
    <numFmt numFmtId="165" formatCode="_(* #,##0.00_);_(* \(#,##0.00\);_(* &quot;-&quot;??_);_(@_)"/>
    <numFmt numFmtId="166" formatCode="0.0"/>
    <numFmt numFmtId="167" formatCode="#,##0.0"/>
    <numFmt numFmtId="168" formatCode="_-* #,##0_-;\-* #,##0_-;_-* &quot;-&quot;??_-;_-@_-"/>
  </numFmts>
  <fonts count="24" x14ac:knownFonts="1">
    <font>
      <sz val="11"/>
      <color theme="1"/>
      <name val="Calibri"/>
      <family val="2"/>
      <scheme val="minor"/>
    </font>
    <font>
      <sz val="11"/>
      <color theme="1"/>
      <name val="Calibri"/>
      <family val="2"/>
      <scheme val="minor"/>
    </font>
    <font>
      <b/>
      <sz val="10"/>
      <color theme="0"/>
      <name val="Calibri"/>
      <family val="2"/>
      <scheme val="minor"/>
    </font>
    <font>
      <sz val="10"/>
      <color theme="0"/>
      <name val="Calibri"/>
      <family val="2"/>
      <scheme val="minor"/>
    </font>
    <font>
      <sz val="10"/>
      <color theme="1"/>
      <name val="Calibri"/>
      <family val="2"/>
      <scheme val="minor"/>
    </font>
    <font>
      <b/>
      <sz val="10"/>
      <color theme="1"/>
      <name val="Calibri"/>
      <family val="2"/>
      <scheme val="minor"/>
    </font>
    <font>
      <sz val="10"/>
      <color rgb="FF212121"/>
      <name val="Calibri"/>
      <family val="2"/>
      <scheme val="minor"/>
    </font>
    <font>
      <sz val="10"/>
      <name val="Calibri"/>
      <family val="2"/>
      <scheme val="minor"/>
    </font>
    <font>
      <sz val="10"/>
      <color rgb="FFFF0000"/>
      <name val="Calibri"/>
      <family val="2"/>
    </font>
    <font>
      <sz val="9"/>
      <name val="Calibri"/>
      <family val="2"/>
      <scheme val="minor"/>
    </font>
    <font>
      <sz val="10"/>
      <color rgb="FFFF0000"/>
      <name val="Calibri"/>
      <family val="2"/>
      <scheme val="minor"/>
    </font>
    <font>
      <b/>
      <i/>
      <sz val="10"/>
      <color rgb="FF212121"/>
      <name val="Calibri"/>
      <family val="2"/>
      <scheme val="minor"/>
    </font>
    <font>
      <u/>
      <sz val="10"/>
      <color rgb="FF212121"/>
      <name val="Calibri"/>
      <family val="2"/>
      <scheme val="minor"/>
    </font>
    <font>
      <sz val="10"/>
      <color rgb="FF000000"/>
      <name val="Calibri"/>
      <family val="2"/>
      <scheme val="minor"/>
    </font>
    <font>
      <vertAlign val="subscript"/>
      <sz val="10"/>
      <color theme="1"/>
      <name val="Calibri"/>
      <family val="2"/>
      <scheme val="minor"/>
    </font>
    <font>
      <b/>
      <sz val="9"/>
      <color indexed="81"/>
      <name val="Tahoma"/>
      <family val="2"/>
    </font>
    <font>
      <sz val="9"/>
      <color indexed="81"/>
      <name val="Tahoma"/>
      <family val="2"/>
    </font>
    <font>
      <b/>
      <u/>
      <sz val="10"/>
      <color theme="1"/>
      <name val="Calibri"/>
      <family val="2"/>
      <scheme val="minor"/>
    </font>
    <font>
      <b/>
      <u/>
      <sz val="10"/>
      <color rgb="FFFF0000"/>
      <name val="Calibri"/>
      <family val="2"/>
      <scheme val="minor"/>
    </font>
    <font>
      <b/>
      <sz val="10"/>
      <color rgb="FFFF0000"/>
      <name val="Calibri"/>
      <family val="2"/>
      <scheme val="minor"/>
    </font>
    <font>
      <sz val="11"/>
      <name val="Calibri"/>
      <family val="2"/>
      <scheme val="minor"/>
    </font>
    <font>
      <sz val="9"/>
      <color theme="1"/>
      <name val="Calibri"/>
      <family val="2"/>
      <scheme val="minor"/>
    </font>
    <font>
      <i/>
      <sz val="10"/>
      <color theme="1"/>
      <name val="Calibri"/>
      <family val="2"/>
      <scheme val="minor"/>
    </font>
    <font>
      <sz val="10"/>
      <name val="Calibri"/>
      <family val="2"/>
    </font>
  </fonts>
  <fills count="10">
    <fill>
      <patternFill patternType="none"/>
    </fill>
    <fill>
      <patternFill patternType="gray125"/>
    </fill>
    <fill>
      <patternFill patternType="solid">
        <fgColor theme="9" tint="-0.249977111117893"/>
        <bgColor indexed="64"/>
      </patternFill>
    </fill>
    <fill>
      <patternFill patternType="solid">
        <fgColor theme="9" tint="0.59999389629810485"/>
        <bgColor indexed="64"/>
      </patternFill>
    </fill>
    <fill>
      <patternFill patternType="solid">
        <fgColor rgb="FFFF000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0"/>
        <bgColor indexed="64"/>
      </patternFill>
    </fill>
  </fills>
  <borders count="15">
    <border>
      <left/>
      <right/>
      <top/>
      <bottom/>
      <diagonal/>
    </border>
    <border>
      <left/>
      <right/>
      <top/>
      <bottom style="thin">
        <color auto="1"/>
      </bottom>
      <diagonal/>
    </border>
    <border>
      <left style="thin">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theme="9" tint="-0.499984740745262"/>
      </left>
      <right style="thin">
        <color theme="9" tint="-0.499984740745262"/>
      </right>
      <top style="thin">
        <color theme="9" tint="-0.499984740745262"/>
      </top>
      <bottom style="thin">
        <color theme="9" tint="-0.499984740745262"/>
      </bottom>
      <diagonal/>
    </border>
    <border>
      <left/>
      <right style="thin">
        <color indexed="64"/>
      </right>
      <top/>
      <bottom/>
      <diagonal/>
    </border>
    <border>
      <left style="thin">
        <color auto="1"/>
      </left>
      <right style="thin">
        <color auto="1"/>
      </right>
      <top style="thin">
        <color auto="1"/>
      </top>
      <bottom/>
      <diagonal/>
    </border>
    <border>
      <left style="thin">
        <color theme="9" tint="-0.499984740745262"/>
      </left>
      <right style="thin">
        <color theme="9" tint="-0.499984740745262"/>
      </right>
      <top style="thin">
        <color theme="9" tint="-0.499984740745262"/>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4" fillId="0" borderId="0"/>
  </cellStyleXfs>
  <cellXfs count="178">
    <xf numFmtId="0" fontId="0" fillId="0" borderId="0" xfId="0"/>
    <xf numFmtId="10" fontId="4" fillId="3" borderId="7" xfId="2" applyNumberFormat="1" applyFont="1" applyFill="1" applyBorder="1" applyAlignment="1" applyProtection="1">
      <alignment horizontal="right" vertical="top"/>
    </xf>
    <xf numFmtId="10" fontId="4" fillId="0" borderId="7" xfId="2" applyNumberFormat="1" applyFont="1" applyFill="1" applyBorder="1" applyAlignment="1" applyProtection="1">
      <alignment horizontal="right" vertical="top"/>
    </xf>
    <xf numFmtId="3" fontId="4" fillId="0" borderId="7" xfId="3" applyNumberFormat="1" applyFont="1" applyFill="1" applyBorder="1" applyAlignment="1" applyProtection="1">
      <alignment horizontal="right" vertical="top"/>
    </xf>
    <xf numFmtId="0" fontId="2" fillId="2" borderId="0" xfId="0" applyFont="1" applyFill="1" applyAlignment="1">
      <alignment vertical="center"/>
    </xf>
    <xf numFmtId="0" fontId="3" fillId="2" borderId="0" xfId="0" applyFont="1" applyFill="1" applyAlignment="1">
      <alignment vertical="center"/>
    </xf>
    <xf numFmtId="0" fontId="3" fillId="2" borderId="0" xfId="0" applyFont="1" applyFill="1" applyAlignment="1">
      <alignment vertical="center" wrapText="1"/>
    </xf>
    <xf numFmtId="0" fontId="2" fillId="2" borderId="0" xfId="0" applyFont="1" applyFill="1" applyAlignment="1">
      <alignment horizontal="right" vertical="center" wrapText="1"/>
    </xf>
    <xf numFmtId="0" fontId="2" fillId="2" borderId="0" xfId="0" applyFont="1" applyFill="1" applyAlignment="1">
      <alignment horizontal="right" vertical="center"/>
    </xf>
    <xf numFmtId="0" fontId="2" fillId="2" borderId="0" xfId="0" applyFont="1" applyFill="1" applyAlignment="1">
      <alignment horizontal="left" vertical="center"/>
    </xf>
    <xf numFmtId="49" fontId="2" fillId="2" borderId="0" xfId="0" applyNumberFormat="1" applyFont="1" applyFill="1" applyAlignment="1">
      <alignment horizontal="right" vertical="center" wrapText="1"/>
    </xf>
    <xf numFmtId="0" fontId="4" fillId="0" borderId="0" xfId="0" applyFont="1" applyAlignment="1">
      <alignment vertical="center"/>
    </xf>
    <xf numFmtId="0" fontId="4" fillId="2" borderId="0" xfId="0" applyFont="1" applyFill="1" applyAlignment="1">
      <alignment vertical="top"/>
    </xf>
    <xf numFmtId="0" fontId="4" fillId="0" borderId="0" xfId="0" applyFont="1" applyAlignment="1">
      <alignment vertical="top"/>
    </xf>
    <xf numFmtId="0" fontId="4" fillId="0" borderId="0" xfId="0" applyFont="1" applyAlignment="1">
      <alignment horizontal="right" vertical="top"/>
    </xf>
    <xf numFmtId="0" fontId="5" fillId="0" borderId="0" xfId="0" applyFont="1" applyAlignment="1">
      <alignment horizontal="right" vertical="top"/>
    </xf>
    <xf numFmtId="0" fontId="4" fillId="0" borderId="0" xfId="0" applyFont="1" applyAlignment="1">
      <alignment horizontal="left" vertical="top"/>
    </xf>
    <xf numFmtId="49" fontId="4" fillId="0" borderId="0" xfId="0" applyNumberFormat="1" applyFont="1" applyAlignment="1">
      <alignment horizontal="right" vertical="top"/>
    </xf>
    <xf numFmtId="164" fontId="4" fillId="3" borderId="0" xfId="0" applyNumberFormat="1" applyFont="1" applyFill="1" applyAlignment="1">
      <alignment horizontal="right" vertical="top"/>
    </xf>
    <xf numFmtId="0" fontId="4" fillId="0" borderId="0" xfId="0" applyFont="1" applyAlignment="1">
      <alignment vertical="top" wrapText="1"/>
    </xf>
    <xf numFmtId="0" fontId="4" fillId="5" borderId="0" xfId="0" applyFont="1" applyFill="1" applyAlignment="1">
      <alignment vertical="top"/>
    </xf>
    <xf numFmtId="0" fontId="4" fillId="6" borderId="0" xfId="0" applyFont="1" applyFill="1" applyAlignment="1">
      <alignment vertical="top"/>
    </xf>
    <xf numFmtId="0" fontId="5" fillId="7" borderId="2" xfId="0" applyFont="1" applyFill="1" applyBorder="1" applyAlignment="1">
      <alignment horizontal="left" vertical="top"/>
    </xf>
    <xf numFmtId="0" fontId="5" fillId="7" borderId="0" xfId="0" applyFont="1" applyFill="1" applyAlignment="1">
      <alignment horizontal="left" vertical="top"/>
    </xf>
    <xf numFmtId="0" fontId="4" fillId="7" borderId="0" xfId="0" applyFont="1" applyFill="1" applyAlignment="1">
      <alignment horizontal="left" vertical="top"/>
    </xf>
    <xf numFmtId="49" fontId="4" fillId="7" borderId="0" xfId="0" applyNumberFormat="1" applyFont="1" applyFill="1" applyAlignment="1">
      <alignment horizontal="right" vertical="top"/>
    </xf>
    <xf numFmtId="0" fontId="4" fillId="7" borderId="0" xfId="0" applyFont="1" applyFill="1" applyAlignment="1">
      <alignment horizontal="right" vertical="top"/>
    </xf>
    <xf numFmtId="0" fontId="4" fillId="0" borderId="2" xfId="0" applyFont="1" applyBorder="1" applyAlignment="1">
      <alignment vertical="top"/>
    </xf>
    <xf numFmtId="3" fontId="4" fillId="0" borderId="6" xfId="0" applyNumberFormat="1" applyFont="1" applyBorder="1" applyAlignment="1">
      <alignment horizontal="right" vertical="top"/>
    </xf>
    <xf numFmtId="0" fontId="4" fillId="0" borderId="0" xfId="4" applyAlignment="1">
      <alignment horizontal="right" vertical="top"/>
    </xf>
    <xf numFmtId="0" fontId="6" fillId="0" borderId="0" xfId="0" applyFont="1" applyAlignment="1">
      <alignment horizontal="left"/>
    </xf>
    <xf numFmtId="10" fontId="4" fillId="0" borderId="7" xfId="0" applyNumberFormat="1" applyFont="1" applyBorder="1" applyAlignment="1">
      <alignment horizontal="right" vertical="top"/>
    </xf>
    <xf numFmtId="10" fontId="4" fillId="3" borderId="7" xfId="0" applyNumberFormat="1" applyFont="1" applyFill="1" applyBorder="1" applyAlignment="1">
      <alignment horizontal="right" vertical="top"/>
    </xf>
    <xf numFmtId="3" fontId="4" fillId="0" borderId="7" xfId="0" applyNumberFormat="1" applyFont="1" applyBorder="1" applyAlignment="1">
      <alignment horizontal="right" vertical="top"/>
    </xf>
    <xf numFmtId="3" fontId="4" fillId="3" borderId="7" xfId="0" applyNumberFormat="1" applyFont="1" applyFill="1" applyBorder="1" applyAlignment="1">
      <alignment horizontal="right" vertical="top"/>
    </xf>
    <xf numFmtId="3" fontId="7" fillId="0" borderId="7" xfId="0" applyNumberFormat="1" applyFont="1" applyBorder="1" applyAlignment="1">
      <alignment horizontal="right" vertical="top"/>
    </xf>
    <xf numFmtId="166" fontId="4" fillId="0" borderId="7" xfId="0" applyNumberFormat="1" applyFont="1" applyBorder="1" applyAlignment="1">
      <alignment horizontal="right" vertical="top"/>
    </xf>
    <xf numFmtId="166" fontId="4" fillId="3" borderId="7" xfId="0" applyNumberFormat="1" applyFont="1" applyFill="1" applyBorder="1" applyAlignment="1">
      <alignment horizontal="right" vertical="top"/>
    </xf>
    <xf numFmtId="167" fontId="4" fillId="0" borderId="7" xfId="0" applyNumberFormat="1" applyFont="1" applyBorder="1" applyAlignment="1">
      <alignment horizontal="right" vertical="top"/>
    </xf>
    <xf numFmtId="167" fontId="4" fillId="3" borderId="7" xfId="0" applyNumberFormat="1" applyFont="1" applyFill="1" applyBorder="1" applyAlignment="1">
      <alignment horizontal="right" vertical="top"/>
    </xf>
    <xf numFmtId="0" fontId="10" fillId="6" borderId="0" xfId="0" applyFont="1" applyFill="1" applyAlignment="1">
      <alignment vertical="top"/>
    </xf>
    <xf numFmtId="0" fontId="4" fillId="0" borderId="0" xfId="0" applyFont="1" applyAlignment="1">
      <alignment horizontal="right" vertical="top" wrapText="1"/>
    </xf>
    <xf numFmtId="0" fontId="7" fillId="0" borderId="0" xfId="0" applyFont="1" applyAlignment="1">
      <alignment vertical="top"/>
    </xf>
    <xf numFmtId="0" fontId="13" fillId="0" borderId="0" xfId="0" applyFont="1" applyAlignment="1">
      <alignment horizontal="right" vertical="top"/>
    </xf>
    <xf numFmtId="0" fontId="4" fillId="2" borderId="2" xfId="0" applyFont="1" applyFill="1" applyBorder="1" applyAlignment="1">
      <alignment vertical="top"/>
    </xf>
    <xf numFmtId="0" fontId="4" fillId="2" borderId="0" xfId="0" applyFont="1" applyFill="1" applyAlignment="1">
      <alignment horizontal="right" vertical="top"/>
    </xf>
    <xf numFmtId="0" fontId="4" fillId="2" borderId="0" xfId="0" applyFont="1" applyFill="1" applyAlignment="1">
      <alignment horizontal="left" vertical="top"/>
    </xf>
    <xf numFmtId="49" fontId="4" fillId="2" borderId="0" xfId="0" applyNumberFormat="1" applyFont="1" applyFill="1" applyAlignment="1">
      <alignment horizontal="right" vertical="top"/>
    </xf>
    <xf numFmtId="0" fontId="5" fillId="7" borderId="2" xfId="0" applyFont="1" applyFill="1" applyBorder="1" applyAlignment="1">
      <alignment vertical="top"/>
    </xf>
    <xf numFmtId="0" fontId="5" fillId="7" borderId="0" xfId="0" applyFont="1" applyFill="1" applyAlignment="1">
      <alignment vertical="top"/>
    </xf>
    <xf numFmtId="2" fontId="5" fillId="0" borderId="0" xfId="0" applyNumberFormat="1" applyFont="1" applyAlignment="1">
      <alignment vertical="top"/>
    </xf>
    <xf numFmtId="3" fontId="4" fillId="0" borderId="8" xfId="0" applyNumberFormat="1" applyFont="1" applyBorder="1" applyAlignment="1">
      <alignment horizontal="right" vertical="top"/>
    </xf>
    <xf numFmtId="3" fontId="7" fillId="0" borderId="8" xfId="0" applyNumberFormat="1" applyFont="1" applyBorder="1" applyAlignment="1">
      <alignment horizontal="right" vertical="top"/>
    </xf>
    <xf numFmtId="0" fontId="4" fillId="0" borderId="8" xfId="0" applyFont="1" applyBorder="1" applyAlignment="1">
      <alignment horizontal="right" vertical="top"/>
    </xf>
    <xf numFmtId="0" fontId="2" fillId="2" borderId="2" xfId="0" applyFont="1" applyFill="1" applyBorder="1" applyAlignment="1">
      <alignment vertical="top"/>
    </xf>
    <xf numFmtId="0" fontId="10" fillId="0" borderId="0" xfId="0" applyFont="1" applyAlignment="1">
      <alignment vertical="top"/>
    </xf>
    <xf numFmtId="4" fontId="10" fillId="6" borderId="7" xfId="0" applyNumberFormat="1" applyFont="1" applyFill="1" applyBorder="1" applyAlignment="1">
      <alignment horizontal="right" vertical="top"/>
    </xf>
    <xf numFmtId="4" fontId="4" fillId="3" borderId="7" xfId="0" applyNumberFormat="1" applyFont="1" applyFill="1" applyBorder="1" applyAlignment="1">
      <alignment horizontal="right" vertical="top"/>
    </xf>
    <xf numFmtId="3" fontId="4" fillId="0" borderId="0" xfId="0" applyNumberFormat="1" applyFont="1" applyAlignment="1">
      <alignment horizontal="left" vertical="top"/>
    </xf>
    <xf numFmtId="3" fontId="4" fillId="0" borderId="0" xfId="0" applyNumberFormat="1" applyFont="1" applyAlignment="1">
      <alignment vertical="top"/>
    </xf>
    <xf numFmtId="4" fontId="4" fillId="6" borderId="7" xfId="0" applyNumberFormat="1" applyFont="1" applyFill="1" applyBorder="1" applyAlignment="1">
      <alignment horizontal="right" vertical="top"/>
    </xf>
    <xf numFmtId="4" fontId="4" fillId="6" borderId="10" xfId="0" applyNumberFormat="1" applyFont="1" applyFill="1" applyBorder="1" applyAlignment="1">
      <alignment horizontal="right" vertical="top"/>
    </xf>
    <xf numFmtId="0" fontId="4" fillId="9" borderId="0" xfId="0" applyFont="1" applyFill="1" applyAlignment="1">
      <alignment vertical="top"/>
    </xf>
    <xf numFmtId="0" fontId="4" fillId="9" borderId="0" xfId="0" applyFont="1" applyFill="1" applyAlignment="1">
      <alignment horizontal="right" vertical="top"/>
    </xf>
    <xf numFmtId="0" fontId="13" fillId="9" borderId="0" xfId="0" applyFont="1" applyFill="1" applyAlignment="1">
      <alignment horizontal="left" vertical="top" wrapText="1"/>
    </xf>
    <xf numFmtId="0" fontId="4" fillId="9" borderId="0" xfId="0" applyFont="1" applyFill="1" applyAlignment="1">
      <alignment horizontal="left" vertical="top"/>
    </xf>
    <xf numFmtId="49" fontId="4" fillId="9" borderId="0" xfId="0" applyNumberFormat="1" applyFont="1" applyFill="1" applyAlignment="1">
      <alignment horizontal="right" vertical="top"/>
    </xf>
    <xf numFmtId="3" fontId="4" fillId="4" borderId="0" xfId="3" applyNumberFormat="1" applyFont="1" applyFill="1" applyBorder="1" applyAlignment="1" applyProtection="1">
      <alignment horizontal="right" vertical="top"/>
    </xf>
    <xf numFmtId="3" fontId="4" fillId="7" borderId="0" xfId="0" applyNumberFormat="1" applyFont="1" applyFill="1" applyAlignment="1">
      <alignment horizontal="right" vertical="top"/>
    </xf>
    <xf numFmtId="0" fontId="4" fillId="0" borderId="0" xfId="0" applyFont="1" applyAlignment="1">
      <alignment horizontal="center" vertical="top"/>
    </xf>
    <xf numFmtId="3" fontId="4" fillId="0" borderId="6" xfId="3" applyNumberFormat="1" applyFont="1" applyFill="1" applyBorder="1" applyAlignment="1" applyProtection="1">
      <alignment horizontal="right" vertical="top"/>
    </xf>
    <xf numFmtId="3" fontId="4" fillId="0" borderId="7" xfId="3" applyNumberFormat="1" applyFont="1" applyBorder="1" applyAlignment="1" applyProtection="1">
      <alignment horizontal="right" vertical="top"/>
    </xf>
    <xf numFmtId="3" fontId="4" fillId="8" borderId="7" xfId="3" applyNumberFormat="1" applyFont="1" applyFill="1" applyBorder="1" applyAlignment="1" applyProtection="1">
      <alignment horizontal="right" vertical="top"/>
    </xf>
    <xf numFmtId="3" fontId="7" fillId="0" borderId="7" xfId="3" applyNumberFormat="1" applyFont="1" applyFill="1" applyBorder="1" applyAlignment="1" applyProtection="1">
      <alignment horizontal="right" vertical="top"/>
    </xf>
    <xf numFmtId="3" fontId="4" fillId="9" borderId="7" xfId="3" applyNumberFormat="1" applyFont="1" applyFill="1" applyBorder="1" applyAlignment="1" applyProtection="1">
      <alignment horizontal="right" vertical="top"/>
    </xf>
    <xf numFmtId="1" fontId="9" fillId="0" borderId="7" xfId="2" applyNumberFormat="1" applyFont="1" applyFill="1" applyBorder="1" applyAlignment="1" applyProtection="1">
      <alignment horizontal="right" vertical="top"/>
    </xf>
    <xf numFmtId="4" fontId="4" fillId="0" borderId="7" xfId="0" applyNumberFormat="1" applyFont="1" applyBorder="1" applyAlignment="1">
      <alignment horizontal="right" vertical="top"/>
    </xf>
    <xf numFmtId="0" fontId="4" fillId="0" borderId="7" xfId="0" applyFont="1" applyBorder="1" applyAlignment="1">
      <alignment horizontal="right" vertical="top"/>
    </xf>
    <xf numFmtId="3" fontId="4" fillId="8" borderId="7" xfId="0" applyNumberFormat="1" applyFont="1" applyFill="1" applyBorder="1" applyAlignment="1">
      <alignment horizontal="right" vertical="top"/>
    </xf>
    <xf numFmtId="3" fontId="4" fillId="0" borderId="7" xfId="2" applyNumberFormat="1" applyFont="1" applyFill="1" applyBorder="1" applyAlignment="1" applyProtection="1">
      <alignment horizontal="right" vertical="top"/>
    </xf>
    <xf numFmtId="9" fontId="4" fillId="0" borderId="7" xfId="2" applyFont="1" applyFill="1" applyBorder="1" applyAlignment="1" applyProtection="1">
      <alignment horizontal="right" vertical="top"/>
    </xf>
    <xf numFmtId="3" fontId="10" fillId="3" borderId="7" xfId="0" applyNumberFormat="1" applyFont="1" applyFill="1" applyBorder="1" applyAlignment="1">
      <alignment horizontal="right" vertical="top"/>
    </xf>
    <xf numFmtId="3" fontId="4" fillId="9" borderId="7" xfId="0" applyNumberFormat="1" applyFont="1" applyFill="1" applyBorder="1" applyAlignment="1">
      <alignment horizontal="right" vertical="top"/>
    </xf>
    <xf numFmtId="3" fontId="10" fillId="0" borderId="7" xfId="0" applyNumberFormat="1" applyFont="1" applyBorder="1" applyAlignment="1">
      <alignment horizontal="right" vertical="top"/>
    </xf>
    <xf numFmtId="3" fontId="4" fillId="4" borderId="7" xfId="0" applyNumberFormat="1" applyFont="1" applyFill="1" applyBorder="1" applyAlignment="1">
      <alignment horizontal="right" vertical="top"/>
    </xf>
    <xf numFmtId="3" fontId="4" fillId="4" borderId="10" xfId="0" applyNumberFormat="1" applyFont="1" applyFill="1" applyBorder="1" applyAlignment="1">
      <alignment horizontal="right" vertical="top"/>
    </xf>
    <xf numFmtId="3" fontId="4" fillId="0" borderId="10" xfId="0" applyNumberFormat="1" applyFont="1" applyBorder="1" applyAlignment="1">
      <alignment horizontal="right" vertical="top"/>
    </xf>
    <xf numFmtId="0" fontId="2" fillId="2" borderId="1" xfId="0" applyFont="1" applyFill="1" applyBorder="1" applyAlignment="1">
      <alignment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2" fillId="2" borderId="1" xfId="0" applyFont="1" applyFill="1" applyBorder="1" applyAlignment="1">
      <alignment horizontal="right" vertical="center" wrapText="1"/>
    </xf>
    <xf numFmtId="0" fontId="2" fillId="2" borderId="1" xfId="0" applyFont="1" applyFill="1" applyBorder="1" applyAlignment="1">
      <alignment horizontal="right" vertical="center"/>
    </xf>
    <xf numFmtId="0" fontId="2" fillId="2" borderId="1" xfId="0" applyFont="1" applyFill="1" applyBorder="1" applyAlignment="1">
      <alignment horizontal="left" vertical="center"/>
    </xf>
    <xf numFmtId="49" fontId="2" fillId="2" borderId="1" xfId="0" applyNumberFormat="1" applyFont="1" applyFill="1" applyBorder="1" applyAlignment="1">
      <alignment horizontal="right" vertical="center" wrapText="1"/>
    </xf>
    <xf numFmtId="3" fontId="7" fillId="3" borderId="7" xfId="0" applyNumberFormat="1" applyFont="1" applyFill="1" applyBorder="1" applyAlignment="1">
      <alignment horizontal="right" vertical="top"/>
    </xf>
    <xf numFmtId="3" fontId="4" fillId="6" borderId="7" xfId="0" applyNumberFormat="1" applyFont="1" applyFill="1" applyBorder="1" applyAlignment="1">
      <alignment horizontal="right" vertical="top"/>
    </xf>
    <xf numFmtId="3" fontId="4" fillId="6" borderId="8" xfId="0" applyNumberFormat="1" applyFont="1" applyFill="1" applyBorder="1" applyAlignment="1">
      <alignment horizontal="right" vertical="top"/>
    </xf>
    <xf numFmtId="3" fontId="4" fillId="0" borderId="0" xfId="0" applyNumberFormat="1" applyFont="1" applyAlignment="1">
      <alignment horizontal="right" vertical="top"/>
    </xf>
    <xf numFmtId="0" fontId="7" fillId="7" borderId="0" xfId="0" applyFont="1" applyFill="1" applyAlignment="1">
      <alignment horizontal="right" vertical="top"/>
    </xf>
    <xf numFmtId="166" fontId="7" fillId="0" borderId="7" xfId="0" applyNumberFormat="1" applyFont="1" applyBorder="1" applyAlignment="1">
      <alignment horizontal="right" vertical="top"/>
    </xf>
    <xf numFmtId="1" fontId="4" fillId="0" borderId="7" xfId="0" applyNumberFormat="1" applyFont="1" applyBorder="1" applyAlignment="1">
      <alignment horizontal="right" vertical="top"/>
    </xf>
    <xf numFmtId="1" fontId="7" fillId="0" borderId="7" xfId="0" applyNumberFormat="1" applyFont="1" applyBorder="1" applyAlignment="1">
      <alignment horizontal="right" vertical="top"/>
    </xf>
    <xf numFmtId="0" fontId="5" fillId="0" borderId="0" xfId="0" applyFont="1" applyAlignment="1">
      <alignment vertical="top"/>
    </xf>
    <xf numFmtId="0" fontId="5" fillId="0" borderId="0" xfId="0" applyFont="1" applyAlignment="1">
      <alignment horizontal="center" vertical="top"/>
    </xf>
    <xf numFmtId="10" fontId="5" fillId="0" borderId="0" xfId="2" applyNumberFormat="1" applyFont="1" applyFill="1" applyBorder="1" applyAlignment="1" applyProtection="1">
      <alignment vertical="top"/>
    </xf>
    <xf numFmtId="0" fontId="17" fillId="0" borderId="0" xfId="0" applyFont="1" applyAlignment="1">
      <alignment horizontal="center" vertical="top"/>
    </xf>
    <xf numFmtId="0" fontId="18" fillId="0" borderId="0" xfId="0" applyFont="1" applyAlignment="1">
      <alignment horizontal="center" vertical="top"/>
    </xf>
    <xf numFmtId="10" fontId="4" fillId="9" borderId="7" xfId="0" applyNumberFormat="1" applyFont="1" applyFill="1" applyBorder="1" applyAlignment="1">
      <alignment horizontal="right" vertical="top"/>
    </xf>
    <xf numFmtId="10" fontId="7" fillId="9" borderId="7" xfId="0" applyNumberFormat="1" applyFont="1" applyFill="1" applyBorder="1" applyAlignment="1">
      <alignment horizontal="right" vertical="top"/>
    </xf>
    <xf numFmtId="0" fontId="19" fillId="0" borderId="0" xfId="0" applyFont="1" applyAlignment="1">
      <alignment horizontal="center" vertical="top"/>
    </xf>
    <xf numFmtId="1" fontId="4" fillId="9" borderId="7" xfId="0" applyNumberFormat="1" applyFont="1" applyFill="1" applyBorder="1" applyAlignment="1">
      <alignment horizontal="right" vertical="top"/>
    </xf>
    <xf numFmtId="1" fontId="4" fillId="0" borderId="7" xfId="3" applyNumberFormat="1" applyFont="1" applyFill="1" applyBorder="1" applyAlignment="1" applyProtection="1">
      <alignment horizontal="right" vertical="top"/>
    </xf>
    <xf numFmtId="1" fontId="4" fillId="9" borderId="7" xfId="3" applyNumberFormat="1" applyFont="1" applyFill="1" applyBorder="1" applyAlignment="1" applyProtection="1">
      <alignment horizontal="right" vertical="top"/>
    </xf>
    <xf numFmtId="14" fontId="4" fillId="0" borderId="0" xfId="0" applyNumberFormat="1" applyFont="1" applyAlignment="1">
      <alignment horizontal="center" vertical="top"/>
    </xf>
    <xf numFmtId="1" fontId="4" fillId="0" borderId="0" xfId="0" applyNumberFormat="1" applyFont="1" applyAlignment="1">
      <alignment vertical="top"/>
    </xf>
    <xf numFmtId="2" fontId="4" fillId="0" borderId="0" xfId="0" applyNumberFormat="1" applyFont="1" applyAlignment="1">
      <alignment vertical="top"/>
    </xf>
    <xf numFmtId="10" fontId="4" fillId="0" borderId="0" xfId="2" applyNumberFormat="1" applyFont="1" applyFill="1" applyBorder="1" applyAlignment="1" applyProtection="1">
      <alignment vertical="top"/>
    </xf>
    <xf numFmtId="1" fontId="4" fillId="0" borderId="0" xfId="2" applyNumberFormat="1" applyFont="1" applyFill="1" applyBorder="1" applyAlignment="1" applyProtection="1">
      <alignment vertical="top"/>
    </xf>
    <xf numFmtId="1" fontId="10" fillId="0" borderId="0" xfId="0" applyNumberFormat="1" applyFont="1" applyAlignment="1">
      <alignment vertical="top"/>
    </xf>
    <xf numFmtId="1" fontId="7" fillId="9" borderId="7" xfId="0" applyNumberFormat="1" applyFont="1" applyFill="1" applyBorder="1" applyAlignment="1">
      <alignment horizontal="right" vertical="top"/>
    </xf>
    <xf numFmtId="167" fontId="7" fillId="9" borderId="7" xfId="2" applyNumberFormat="1" applyFont="1" applyFill="1" applyBorder="1" applyAlignment="1" applyProtection="1">
      <alignment horizontal="right" vertical="top"/>
    </xf>
    <xf numFmtId="167" fontId="4" fillId="9" borderId="7" xfId="0" applyNumberFormat="1" applyFont="1" applyFill="1" applyBorder="1" applyAlignment="1">
      <alignment horizontal="right" vertical="top"/>
    </xf>
    <xf numFmtId="167" fontId="4" fillId="0" borderId="7" xfId="2" applyNumberFormat="1" applyFont="1" applyFill="1" applyBorder="1" applyAlignment="1" applyProtection="1">
      <alignment horizontal="right" vertical="top"/>
    </xf>
    <xf numFmtId="167" fontId="4" fillId="9" borderId="7" xfId="2" applyNumberFormat="1" applyFont="1" applyFill="1" applyBorder="1" applyAlignment="1" applyProtection="1">
      <alignment horizontal="right" vertical="top"/>
    </xf>
    <xf numFmtId="0" fontId="4" fillId="9" borderId="7" xfId="0" applyFont="1" applyFill="1" applyBorder="1" applyAlignment="1">
      <alignment horizontal="right" vertical="top"/>
    </xf>
    <xf numFmtId="166" fontId="4" fillId="9" borderId="7" xfId="0" applyNumberFormat="1" applyFont="1" applyFill="1" applyBorder="1" applyAlignment="1">
      <alignment horizontal="right" vertical="top"/>
    </xf>
    <xf numFmtId="164" fontId="4" fillId="9" borderId="7" xfId="2" applyNumberFormat="1" applyFont="1" applyFill="1" applyBorder="1" applyAlignment="1" applyProtection="1">
      <alignment horizontal="right" vertical="top"/>
    </xf>
    <xf numFmtId="164" fontId="7" fillId="9" borderId="7" xfId="2" applyNumberFormat="1" applyFont="1" applyFill="1" applyBorder="1" applyAlignment="1" applyProtection="1">
      <alignment horizontal="right" vertical="top"/>
    </xf>
    <xf numFmtId="164" fontId="4" fillId="0" borderId="7" xfId="2" applyNumberFormat="1" applyFont="1" applyFill="1" applyBorder="1" applyAlignment="1" applyProtection="1">
      <alignment horizontal="right" vertical="top"/>
    </xf>
    <xf numFmtId="3" fontId="4" fillId="9" borderId="7" xfId="2" applyNumberFormat="1" applyFont="1" applyFill="1" applyBorder="1" applyAlignment="1" applyProtection="1">
      <alignment horizontal="right" vertical="top"/>
    </xf>
    <xf numFmtId="3" fontId="7" fillId="9" borderId="7" xfId="2" applyNumberFormat="1" applyFont="1" applyFill="1" applyBorder="1" applyAlignment="1" applyProtection="1">
      <alignment horizontal="right" vertical="top"/>
    </xf>
    <xf numFmtId="1" fontId="4" fillId="0" borderId="7" xfId="2" applyNumberFormat="1" applyFont="1" applyFill="1" applyBorder="1" applyAlignment="1" applyProtection="1">
      <alignment horizontal="right" vertical="top"/>
    </xf>
    <xf numFmtId="167" fontId="7" fillId="0" borderId="7" xfId="2" applyNumberFormat="1" applyFont="1" applyFill="1" applyBorder="1" applyAlignment="1" applyProtection="1">
      <alignment horizontal="right" vertical="top"/>
    </xf>
    <xf numFmtId="3" fontId="9" fillId="0" borderId="7" xfId="0" applyNumberFormat="1" applyFont="1" applyBorder="1" applyAlignment="1">
      <alignment horizontal="right" vertical="top"/>
    </xf>
    <xf numFmtId="3" fontId="7" fillId="0" borderId="7" xfId="2" applyNumberFormat="1" applyFont="1" applyFill="1" applyBorder="1" applyAlignment="1" applyProtection="1">
      <alignment horizontal="right" vertical="top"/>
    </xf>
    <xf numFmtId="0" fontId="10" fillId="6" borderId="0" xfId="0" applyFont="1" applyFill="1" applyAlignment="1">
      <alignment vertical="top" wrapText="1"/>
    </xf>
    <xf numFmtId="3" fontId="4" fillId="0" borderId="10" xfId="2" applyNumberFormat="1" applyFont="1" applyFill="1" applyBorder="1" applyAlignment="1" applyProtection="1">
      <alignment horizontal="right" vertical="top"/>
    </xf>
    <xf numFmtId="3" fontId="7" fillId="0" borderId="10" xfId="2" applyNumberFormat="1" applyFont="1" applyFill="1" applyBorder="1" applyAlignment="1" applyProtection="1">
      <alignment horizontal="right" vertical="top"/>
    </xf>
    <xf numFmtId="0" fontId="0" fillId="0" borderId="0" xfId="0" applyAlignment="1">
      <alignment vertical="top"/>
    </xf>
    <xf numFmtId="0" fontId="20" fillId="0" borderId="0" xfId="0" applyFont="1"/>
    <xf numFmtId="0" fontId="5" fillId="7" borderId="0" xfId="0" applyFont="1" applyFill="1" applyAlignment="1">
      <alignment vertical="top" wrapText="1"/>
    </xf>
    <xf numFmtId="0" fontId="10" fillId="0" borderId="0" xfId="0" applyFont="1" applyAlignment="1">
      <alignment vertical="top" wrapText="1"/>
    </xf>
    <xf numFmtId="49" fontId="4" fillId="0" borderId="0" xfId="0" applyNumberFormat="1" applyFont="1" applyAlignment="1">
      <alignment horizontal="right" vertical="top" wrapText="1"/>
    </xf>
    <xf numFmtId="9" fontId="4" fillId="0" borderId="7" xfId="0" applyNumberFormat="1" applyFont="1" applyBorder="1" applyAlignment="1">
      <alignment horizontal="right" vertical="top"/>
    </xf>
    <xf numFmtId="10" fontId="4" fillId="0" borderId="7" xfId="2" applyNumberFormat="1" applyFont="1" applyBorder="1" applyAlignment="1" applyProtection="1">
      <alignment horizontal="right" vertical="top"/>
    </xf>
    <xf numFmtId="2" fontId="4" fillId="0" borderId="7" xfId="2" applyNumberFormat="1" applyFont="1" applyFill="1" applyBorder="1" applyAlignment="1" applyProtection="1">
      <alignment horizontal="right" vertical="top"/>
    </xf>
    <xf numFmtId="164" fontId="4" fillId="0" borderId="7" xfId="0" applyNumberFormat="1" applyFont="1" applyBorder="1" applyAlignment="1">
      <alignment horizontal="right" vertical="top"/>
    </xf>
    <xf numFmtId="164" fontId="4" fillId="3" borderId="7" xfId="0" applyNumberFormat="1" applyFont="1" applyFill="1" applyBorder="1" applyAlignment="1">
      <alignment horizontal="right" vertical="top"/>
    </xf>
    <xf numFmtId="164" fontId="7" fillId="0" borderId="7" xfId="2" applyNumberFormat="1" applyFont="1" applyFill="1" applyBorder="1" applyAlignment="1" applyProtection="1">
      <alignment horizontal="right" vertical="top"/>
    </xf>
    <xf numFmtId="0" fontId="7" fillId="9" borderId="0" xfId="0" applyFont="1" applyFill="1" applyAlignment="1">
      <alignment vertical="top" wrapText="1"/>
    </xf>
    <xf numFmtId="168" fontId="7" fillId="0" borderId="7" xfId="1" applyNumberFormat="1" applyFont="1" applyFill="1" applyBorder="1" applyAlignment="1" applyProtection="1">
      <alignment horizontal="right" vertical="top" indent="3"/>
    </xf>
    <xf numFmtId="0" fontId="4" fillId="0" borderId="7" xfId="2" applyNumberFormat="1" applyFont="1" applyFill="1" applyBorder="1" applyAlignment="1" applyProtection="1">
      <alignment horizontal="right" vertical="top"/>
    </xf>
    <xf numFmtId="0" fontId="4" fillId="9" borderId="0" xfId="0" applyFont="1" applyFill="1" applyAlignment="1">
      <alignment vertical="top" wrapText="1"/>
    </xf>
    <xf numFmtId="168" fontId="4" fillId="0" borderId="7" xfId="1" applyNumberFormat="1" applyFont="1" applyFill="1" applyBorder="1" applyAlignment="1" applyProtection="1">
      <alignment horizontal="right" vertical="top"/>
    </xf>
    <xf numFmtId="168" fontId="21" fillId="0" borderId="7" xfId="1" applyNumberFormat="1" applyFont="1" applyFill="1" applyBorder="1" applyAlignment="1" applyProtection="1">
      <alignment horizontal="right" vertical="top"/>
    </xf>
    <xf numFmtId="0" fontId="13" fillId="0" borderId="0" xfId="4" applyFont="1" applyAlignment="1">
      <alignment horizontal="right" vertical="top"/>
    </xf>
    <xf numFmtId="0" fontId="4" fillId="5" borderId="0" xfId="0" applyFont="1" applyFill="1" applyAlignment="1">
      <alignment vertical="top" wrapText="1"/>
    </xf>
    <xf numFmtId="0" fontId="0" fillId="0" borderId="0" xfId="0" applyAlignment="1">
      <alignment wrapText="1"/>
    </xf>
    <xf numFmtId="3" fontId="21" fillId="0" borderId="7" xfId="2" applyNumberFormat="1" applyFont="1" applyFill="1" applyBorder="1" applyAlignment="1" applyProtection="1">
      <alignment horizontal="right" vertical="top"/>
    </xf>
    <xf numFmtId="3" fontId="21" fillId="0" borderId="7" xfId="0" applyNumberFormat="1" applyFont="1" applyBorder="1" applyAlignment="1">
      <alignment horizontal="right" vertical="top"/>
    </xf>
    <xf numFmtId="4" fontId="7" fillId="0" borderId="7" xfId="2" applyNumberFormat="1" applyFont="1" applyFill="1" applyBorder="1" applyAlignment="1" applyProtection="1">
      <alignment horizontal="right" vertical="top"/>
    </xf>
    <xf numFmtId="4" fontId="4" fillId="0" borderId="7" xfId="2" applyNumberFormat="1" applyFont="1" applyFill="1" applyBorder="1" applyAlignment="1" applyProtection="1">
      <alignment horizontal="right" vertical="top"/>
    </xf>
    <xf numFmtId="0" fontId="21" fillId="0" borderId="8" xfId="0" applyFont="1" applyBorder="1" applyAlignment="1">
      <alignment horizontal="right" vertical="top"/>
    </xf>
    <xf numFmtId="0" fontId="21" fillId="0" borderId="11" xfId="0" applyFont="1" applyBorder="1" applyAlignment="1">
      <alignment horizontal="right" vertical="top"/>
    </xf>
    <xf numFmtId="9" fontId="4" fillId="0" borderId="10" xfId="2" applyFont="1" applyFill="1" applyBorder="1" applyAlignment="1" applyProtection="1">
      <alignment horizontal="right" vertical="top"/>
    </xf>
    <xf numFmtId="0" fontId="0" fillId="0" borderId="0" xfId="0" applyAlignment="1">
      <alignment horizontal="center"/>
    </xf>
    <xf numFmtId="0" fontId="0" fillId="0" borderId="0" xfId="0" applyAlignment="1">
      <alignment horizontal="right"/>
    </xf>
    <xf numFmtId="49" fontId="13" fillId="0" borderId="0" xfId="0" applyNumberFormat="1" applyFont="1" applyAlignment="1">
      <alignment horizontal="right" vertical="top"/>
    </xf>
    <xf numFmtId="3" fontId="21" fillId="0" borderId="10" xfId="0" applyNumberFormat="1" applyFont="1" applyBorder="1" applyAlignment="1">
      <alignment horizontal="right" vertical="top"/>
    </xf>
    <xf numFmtId="0" fontId="22" fillId="0" borderId="0" xfId="0" applyFont="1" applyAlignment="1">
      <alignment vertical="top"/>
    </xf>
    <xf numFmtId="0" fontId="4" fillId="0" borderId="0" xfId="0" applyFont="1" applyAlignment="1">
      <alignment horizontal="left" vertical="top" wrapText="1"/>
    </xf>
    <xf numFmtId="0" fontId="5" fillId="7" borderId="3" xfId="0" applyFont="1" applyFill="1" applyBorder="1" applyAlignment="1">
      <alignment horizontal="center" vertical="top"/>
    </xf>
    <xf numFmtId="0" fontId="5" fillId="7" borderId="4" xfId="0" applyFont="1" applyFill="1" applyBorder="1" applyAlignment="1">
      <alignment horizontal="center" vertical="top"/>
    </xf>
    <xf numFmtId="0" fontId="5" fillId="7" borderId="5" xfId="0" applyFont="1" applyFill="1" applyBorder="1" applyAlignment="1">
      <alignment horizontal="center" vertical="top"/>
    </xf>
    <xf numFmtId="0" fontId="4" fillId="5" borderId="9" xfId="0" applyFont="1" applyFill="1" applyBorder="1" applyAlignment="1">
      <alignment horizontal="left" vertical="top"/>
    </xf>
    <xf numFmtId="0" fontId="5" fillId="7" borderId="12" xfId="0" applyFont="1" applyFill="1" applyBorder="1" applyAlignment="1">
      <alignment horizontal="center" vertical="top"/>
    </xf>
    <xf numFmtId="0" fontId="5" fillId="7" borderId="13" xfId="0" applyFont="1" applyFill="1" applyBorder="1" applyAlignment="1">
      <alignment horizontal="center" vertical="top"/>
    </xf>
    <xf numFmtId="0" fontId="5" fillId="7" borderId="14" xfId="0" applyFont="1" applyFill="1" applyBorder="1" applyAlignment="1">
      <alignment horizontal="center" vertical="top"/>
    </xf>
  </cellXfs>
  <cellStyles count="5">
    <cellStyle name="Comma" xfId="1" builtinId="3"/>
    <cellStyle name="Comma 2" xfId="3" xr:uid="{E3D298D6-35CA-4201-BED5-B88B26858308}"/>
    <cellStyle name="Normal" xfId="0" builtinId="0"/>
    <cellStyle name="Normal 2" xfId="4" xr:uid="{E5A5EA98-1D1C-4EF4-974B-40507E8A56A8}"/>
    <cellStyle name="Percent" xfId="2" builtinId="5"/>
  </cellStyles>
  <dxfs count="0"/>
  <tableStyles count="1" defaultTableStyle="TableStyleMedium2" defaultPivotStyle="PivotStyleLight16">
    <tableStyle name="Invisible" pivot="0" table="0" count="0" xr9:uid="{C7FA8F78-0B07-408B-982A-751CA6F18B6A}"/>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Senzokuhle Ngubane" id="{A7CC29B6-30B4-4D65-9C20-F1678AE52C53}" userId="S::Senzokuhle.Ngubane@Adcock.com::e7127b55-8672-4d04-8535-77960e02734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1" dT="2023-08-24T08:09:41.28" personId="{A7CC29B6-30B4-4D65-9C20-F1678AE52C53}" id="{B9A1649C-4BA5-4132-8D70-70909B4D2EAB}">
    <text>Please refer to 2022 Integrated Report. Page 12 and 14.</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18E6D-4C3D-408E-914D-E7559812722B}">
  <sheetPr>
    <tabColor rgb="FFFFC000"/>
    <pageSetUpPr fitToPage="1"/>
  </sheetPr>
  <dimension ref="A1:BP232"/>
  <sheetViews>
    <sheetView zoomScaleNormal="100" zoomScaleSheetLayoutView="50" workbookViewId="0">
      <pane ySplit="1" topLeftCell="A51" activePane="bottomLeft" state="frozen"/>
      <selection activeCell="D19" sqref="D19"/>
      <selection pane="bottomLeft" activeCell="E50" sqref="E50"/>
    </sheetView>
  </sheetViews>
  <sheetFormatPr defaultColWidth="8.7265625" defaultRowHeight="15" customHeight="1" x14ac:dyDescent="0.35"/>
  <cols>
    <col min="1" max="1" width="4.26953125" style="13" customWidth="1"/>
    <col min="2" max="2" width="6.26953125" style="62" customWidth="1"/>
    <col min="3" max="3" width="90" style="62" customWidth="1"/>
    <col min="4" max="4" width="19.7265625" style="62" hidden="1" customWidth="1"/>
    <col min="5" max="5" width="16" style="62" customWidth="1"/>
    <col min="6" max="9" width="12.7265625" style="63" customWidth="1"/>
    <col min="10" max="11" width="12.7265625" style="63" hidden="1" customWidth="1"/>
    <col min="12" max="12" width="83.7265625" style="65" hidden="1" customWidth="1"/>
    <col min="13" max="13" width="12.453125" style="66" customWidth="1"/>
    <col min="14" max="14" width="11.7265625" style="63" bestFit="1" customWidth="1"/>
    <col min="15" max="15" width="4.26953125" style="62" customWidth="1"/>
    <col min="16" max="16" width="8.7265625" style="13"/>
    <col min="17" max="17" width="27.26953125" style="13" customWidth="1"/>
    <col min="18" max="18" width="18.453125" style="13" customWidth="1"/>
    <col min="19" max="19" width="9.453125" style="13" customWidth="1"/>
    <col min="20" max="21" width="8.7265625" style="13" customWidth="1"/>
    <col min="22" max="22" width="13.453125" style="13" customWidth="1"/>
    <col min="23" max="23" width="14.453125" style="13" customWidth="1"/>
    <col min="24" max="25" width="11.453125" style="13" customWidth="1"/>
    <col min="26" max="27" width="8.7265625" style="13" customWidth="1"/>
    <col min="28" max="28" width="12.453125" style="13" customWidth="1"/>
    <col min="29" max="29" width="1.453125" style="13" customWidth="1"/>
    <col min="30" max="30" width="3.26953125" style="13" customWidth="1"/>
    <col min="31" max="31" width="12.453125" style="13" customWidth="1"/>
    <col min="32" max="32" width="8.7265625" style="13"/>
    <col min="33" max="49" width="12.453125" style="13" customWidth="1"/>
    <col min="50" max="16384" width="8.7265625" style="13"/>
  </cols>
  <sheetData>
    <row r="1" spans="1:32" s="11" customFormat="1" ht="20.25" customHeight="1" x14ac:dyDescent="0.35">
      <c r="A1" s="4"/>
      <c r="B1" s="4" t="s">
        <v>0</v>
      </c>
      <c r="C1" s="5"/>
      <c r="D1" s="6" t="s">
        <v>1</v>
      </c>
      <c r="E1" s="7">
        <v>2023</v>
      </c>
      <c r="F1" s="7">
        <v>2022</v>
      </c>
      <c r="G1" s="8">
        <v>2021</v>
      </c>
      <c r="H1" s="8">
        <v>2020</v>
      </c>
      <c r="I1" s="8">
        <v>2019</v>
      </c>
      <c r="J1" s="8">
        <v>2018</v>
      </c>
      <c r="K1" s="8">
        <v>2017</v>
      </c>
      <c r="L1" s="9" t="s">
        <v>2</v>
      </c>
      <c r="M1" s="10" t="s">
        <v>3</v>
      </c>
      <c r="N1" s="7" t="s">
        <v>4</v>
      </c>
      <c r="O1" s="4"/>
    </row>
    <row r="2" spans="1:32" ht="4.9000000000000004" customHeight="1" thickBot="1" x14ac:dyDescent="0.4">
      <c r="A2" s="12"/>
      <c r="B2" s="13"/>
      <c r="C2" s="13"/>
      <c r="D2" s="13"/>
      <c r="E2" s="13"/>
      <c r="F2" s="14"/>
      <c r="G2" s="14"/>
      <c r="H2" s="14"/>
      <c r="I2" s="14"/>
      <c r="J2" s="14"/>
      <c r="K2" s="15"/>
      <c r="L2" s="16"/>
      <c r="M2" s="17"/>
      <c r="N2" s="14"/>
      <c r="O2" s="12"/>
    </row>
    <row r="3" spans="1:32" ht="15" hidden="1" customHeight="1" x14ac:dyDescent="0.35">
      <c r="A3" s="12"/>
      <c r="B3" s="18"/>
      <c r="C3" s="19" t="s">
        <v>5</v>
      </c>
      <c r="D3" s="19"/>
      <c r="E3" s="19"/>
      <c r="F3" s="14"/>
      <c r="G3" s="14"/>
      <c r="H3" s="14"/>
      <c r="I3" s="14"/>
      <c r="J3" s="14"/>
      <c r="K3" s="15"/>
      <c r="L3" s="16"/>
      <c r="M3" s="17"/>
      <c r="N3" s="14"/>
      <c r="O3" s="12"/>
    </row>
    <row r="4" spans="1:32" ht="4.9000000000000004" hidden="1" customHeight="1" x14ac:dyDescent="0.35">
      <c r="A4" s="12"/>
      <c r="B4" s="13"/>
      <c r="C4" s="13"/>
      <c r="D4" s="13"/>
      <c r="E4" s="13"/>
      <c r="F4" s="14"/>
      <c r="G4" s="14"/>
      <c r="H4" s="14"/>
      <c r="I4" s="14"/>
      <c r="J4" s="14"/>
      <c r="K4" s="15"/>
      <c r="L4" s="16"/>
      <c r="M4" s="17"/>
      <c r="N4" s="14"/>
      <c r="O4" s="12"/>
    </row>
    <row r="5" spans="1:32" ht="15" hidden="1" customHeight="1" x14ac:dyDescent="0.35">
      <c r="A5" s="12"/>
      <c r="B5" s="67"/>
      <c r="C5" s="19" t="s">
        <v>6</v>
      </c>
      <c r="D5" s="19"/>
      <c r="E5" s="19"/>
      <c r="F5" s="14"/>
      <c r="G5" s="14"/>
      <c r="H5" s="14"/>
      <c r="I5" s="14"/>
      <c r="J5" s="14"/>
      <c r="K5" s="15"/>
      <c r="L5" s="16"/>
      <c r="M5" s="17"/>
      <c r="N5" s="14"/>
      <c r="O5" s="12"/>
    </row>
    <row r="6" spans="1:32" ht="4.9000000000000004" hidden="1" customHeight="1" x14ac:dyDescent="0.35">
      <c r="A6" s="12"/>
      <c r="B6" s="13"/>
      <c r="C6" s="13"/>
      <c r="D6" s="13"/>
      <c r="E6" s="13"/>
      <c r="F6" s="14"/>
      <c r="G6" s="14"/>
      <c r="H6" s="14"/>
      <c r="I6" s="14"/>
      <c r="J6" s="14"/>
      <c r="K6" s="15"/>
      <c r="L6" s="16"/>
      <c r="M6" s="17"/>
      <c r="N6" s="14"/>
      <c r="O6" s="12"/>
    </row>
    <row r="7" spans="1:32" ht="15" hidden="1" customHeight="1" x14ac:dyDescent="0.35">
      <c r="A7" s="12"/>
      <c r="B7" s="20"/>
      <c r="C7" s="13" t="s">
        <v>7</v>
      </c>
      <c r="D7" s="13"/>
      <c r="E7" s="13"/>
      <c r="F7" s="14"/>
      <c r="G7" s="14"/>
      <c r="H7" s="14"/>
      <c r="I7" s="14"/>
      <c r="J7" s="14"/>
      <c r="K7" s="15"/>
      <c r="L7" s="16"/>
      <c r="M7" s="17"/>
      <c r="N7" s="14"/>
      <c r="O7" s="12"/>
    </row>
    <row r="8" spans="1:32" ht="4.9000000000000004" hidden="1" customHeight="1" x14ac:dyDescent="0.35">
      <c r="A8" s="12"/>
      <c r="B8" s="13"/>
      <c r="C8" s="13"/>
      <c r="D8" s="13"/>
      <c r="E8" s="13"/>
      <c r="F8" s="14"/>
      <c r="G8" s="14"/>
      <c r="H8" s="14"/>
      <c r="I8" s="14"/>
      <c r="J8" s="14"/>
      <c r="K8" s="15"/>
      <c r="L8" s="16"/>
      <c r="M8" s="17"/>
      <c r="N8" s="14"/>
      <c r="O8" s="12"/>
    </row>
    <row r="9" spans="1:32" ht="15" hidden="1" customHeight="1" x14ac:dyDescent="0.35">
      <c r="A9" s="12"/>
      <c r="B9" s="21"/>
      <c r="C9" s="13" t="s">
        <v>8</v>
      </c>
      <c r="D9" s="13"/>
      <c r="E9" s="13"/>
      <c r="F9" s="14"/>
      <c r="G9" s="14"/>
      <c r="H9" s="14"/>
      <c r="I9" s="14"/>
      <c r="J9" s="14"/>
      <c r="K9" s="15"/>
      <c r="L9" s="16"/>
      <c r="M9" s="17"/>
      <c r="N9" s="14"/>
      <c r="O9" s="12"/>
    </row>
    <row r="10" spans="1:32" ht="15" hidden="1" customHeight="1" x14ac:dyDescent="0.35">
      <c r="A10" s="12"/>
      <c r="B10" s="13"/>
      <c r="C10" s="13"/>
      <c r="D10" s="13"/>
      <c r="E10" s="13"/>
      <c r="F10" s="14"/>
      <c r="G10" s="14"/>
      <c r="H10" s="14"/>
      <c r="I10" s="14"/>
      <c r="J10" s="14"/>
      <c r="K10" s="15"/>
      <c r="L10" s="16"/>
      <c r="M10" s="17"/>
      <c r="N10" s="14"/>
      <c r="O10" s="12"/>
    </row>
    <row r="11" spans="1:32" ht="15" customHeight="1" thickBot="1" x14ac:dyDescent="0.4">
      <c r="A11" s="12"/>
      <c r="B11" s="22" t="s">
        <v>9</v>
      </c>
      <c r="C11" s="23"/>
      <c r="D11" s="23"/>
      <c r="E11" s="171" t="s">
        <v>10</v>
      </c>
      <c r="F11" s="172"/>
      <c r="G11" s="172"/>
      <c r="H11" s="172"/>
      <c r="I11" s="173"/>
      <c r="J11" s="68"/>
      <c r="K11" s="68"/>
      <c r="L11" s="24"/>
      <c r="M11" s="25"/>
      <c r="N11" s="26"/>
      <c r="O11" s="12"/>
      <c r="AE11" s="69"/>
      <c r="AF11" s="69"/>
    </row>
    <row r="12" spans="1:32" ht="15" customHeight="1" x14ac:dyDescent="0.35">
      <c r="A12" s="12"/>
      <c r="B12" s="27">
        <v>1</v>
      </c>
      <c r="C12" s="13" t="s">
        <v>11</v>
      </c>
      <c r="D12" s="13" t="s">
        <v>12</v>
      </c>
      <c r="E12" s="28">
        <v>9131852</v>
      </c>
      <c r="F12" s="28">
        <v>8705817</v>
      </c>
      <c r="G12" s="70">
        <v>7776854</v>
      </c>
      <c r="H12" s="70">
        <v>7346558</v>
      </c>
      <c r="I12" s="70">
        <v>7078438</v>
      </c>
      <c r="J12" s="71">
        <v>6405316000</v>
      </c>
      <c r="K12" s="71">
        <v>5957700000</v>
      </c>
      <c r="L12" s="16"/>
      <c r="M12" s="17" t="s">
        <v>13</v>
      </c>
      <c r="N12" s="29" t="s">
        <v>14</v>
      </c>
      <c r="O12" s="12"/>
      <c r="AE12" s="69"/>
      <c r="AF12" s="69"/>
    </row>
    <row r="13" spans="1:32" ht="16.149999999999999" customHeight="1" x14ac:dyDescent="0.3">
      <c r="A13" s="12"/>
      <c r="B13" s="27">
        <v>2</v>
      </c>
      <c r="C13" s="13" t="s">
        <v>15</v>
      </c>
      <c r="D13" s="13" t="s">
        <v>12</v>
      </c>
      <c r="E13" s="3">
        <v>8999360</v>
      </c>
      <c r="F13" s="3">
        <f>8705817-121419</f>
        <v>8584398</v>
      </c>
      <c r="G13" s="3">
        <f>G12-132021</f>
        <v>7644833</v>
      </c>
      <c r="H13" s="3">
        <f>H12-178550</f>
        <v>7168008</v>
      </c>
      <c r="I13" s="3">
        <f>I12-245183</f>
        <v>6833255</v>
      </c>
      <c r="J13" s="72">
        <v>6338389000</v>
      </c>
      <c r="K13" s="72">
        <v>5732800000</v>
      </c>
      <c r="L13" s="30" t="s">
        <v>16</v>
      </c>
      <c r="M13" s="17" t="s">
        <v>13</v>
      </c>
      <c r="N13" s="14"/>
      <c r="O13" s="12"/>
      <c r="AE13" s="69"/>
      <c r="AF13" s="69"/>
    </row>
    <row r="14" spans="1:32" ht="15" customHeight="1" x14ac:dyDescent="0.3">
      <c r="A14" s="12"/>
      <c r="B14" s="27">
        <v>3</v>
      </c>
      <c r="C14" s="13" t="s">
        <v>17</v>
      </c>
      <c r="D14" s="13" t="s">
        <v>12</v>
      </c>
      <c r="E14" s="3">
        <v>1654903</v>
      </c>
      <c r="F14" s="73">
        <v>1562727</v>
      </c>
      <c r="G14" s="3">
        <v>1267287</v>
      </c>
      <c r="H14" s="3">
        <v>892392</v>
      </c>
      <c r="I14" s="3">
        <v>786896</v>
      </c>
      <c r="J14" s="3"/>
      <c r="K14" s="3"/>
      <c r="L14" s="30"/>
      <c r="M14" s="17"/>
      <c r="N14" s="14"/>
      <c r="O14" s="12"/>
      <c r="AE14" s="69"/>
      <c r="AF14" s="69"/>
    </row>
    <row r="15" spans="1:32" ht="15" customHeight="1" x14ac:dyDescent="0.3">
      <c r="A15" s="12"/>
      <c r="B15" s="27">
        <v>4</v>
      </c>
      <c r="C15" s="13" t="s">
        <v>18</v>
      </c>
      <c r="D15" s="13" t="s">
        <v>12</v>
      </c>
      <c r="E15" s="3">
        <v>2282422</v>
      </c>
      <c r="F15" s="73">
        <v>2059258</v>
      </c>
      <c r="G15" s="3">
        <v>1735239</v>
      </c>
      <c r="H15" s="3">
        <v>2054114</v>
      </c>
      <c r="I15" s="3">
        <f>1982886</f>
        <v>1982886</v>
      </c>
      <c r="J15" s="3"/>
      <c r="K15" s="3"/>
      <c r="L15" s="30"/>
      <c r="M15" s="17"/>
      <c r="N15" s="14"/>
      <c r="O15" s="12"/>
      <c r="AE15" s="69"/>
      <c r="AF15" s="69"/>
    </row>
    <row r="16" spans="1:32" ht="15" customHeight="1" x14ac:dyDescent="0.3">
      <c r="A16" s="12"/>
      <c r="B16" s="27">
        <v>5</v>
      </c>
      <c r="C16" s="13" t="s">
        <v>19</v>
      </c>
      <c r="D16" s="13" t="s">
        <v>12</v>
      </c>
      <c r="E16" s="3">
        <v>3294379</v>
      </c>
      <c r="F16" s="73">
        <v>3228242</v>
      </c>
      <c r="G16" s="3">
        <v>3021520</v>
      </c>
      <c r="H16" s="3">
        <v>2758538</v>
      </c>
      <c r="I16" s="3">
        <v>2739649</v>
      </c>
      <c r="J16" s="3"/>
      <c r="K16" s="3"/>
      <c r="L16" s="30"/>
      <c r="M16" s="17"/>
      <c r="N16" s="14"/>
      <c r="O16" s="12"/>
      <c r="AE16" s="69"/>
      <c r="AF16" s="69"/>
    </row>
    <row r="17" spans="1:32" ht="15" customHeight="1" x14ac:dyDescent="0.3">
      <c r="A17" s="12"/>
      <c r="B17" s="27">
        <v>6</v>
      </c>
      <c r="C17" s="13" t="s">
        <v>20</v>
      </c>
      <c r="D17" s="13" t="s">
        <v>12</v>
      </c>
      <c r="E17" s="3">
        <v>1899225</v>
      </c>
      <c r="F17" s="73">
        <v>1855035</v>
      </c>
      <c r="G17" s="3">
        <v>1752229</v>
      </c>
      <c r="H17" s="3">
        <v>1627518</v>
      </c>
      <c r="I17" s="3">
        <v>1454604</v>
      </c>
      <c r="J17" s="3"/>
      <c r="K17" s="3"/>
      <c r="L17" s="30"/>
      <c r="M17" s="17"/>
      <c r="N17" s="14"/>
      <c r="O17" s="12"/>
      <c r="AE17" s="69"/>
      <c r="AF17" s="69"/>
    </row>
    <row r="18" spans="1:32" ht="15" customHeight="1" x14ac:dyDescent="0.3">
      <c r="A18" s="12"/>
      <c r="B18" s="27">
        <v>7</v>
      </c>
      <c r="C18" s="13" t="s">
        <v>21</v>
      </c>
      <c r="D18" s="20" t="s">
        <v>22</v>
      </c>
      <c r="E18" s="3">
        <v>1</v>
      </c>
      <c r="F18" s="3">
        <v>2</v>
      </c>
      <c r="G18" s="3">
        <v>2</v>
      </c>
      <c r="H18" s="3">
        <v>2</v>
      </c>
      <c r="I18" s="3">
        <v>2</v>
      </c>
      <c r="J18" s="3"/>
      <c r="K18" s="3"/>
      <c r="L18" s="30"/>
      <c r="M18" s="17"/>
      <c r="N18" s="14"/>
      <c r="O18" s="12"/>
      <c r="AE18" s="69"/>
      <c r="AF18" s="69"/>
    </row>
    <row r="19" spans="1:32" ht="16.149999999999999" customHeight="1" x14ac:dyDescent="0.35">
      <c r="A19" s="12"/>
      <c r="B19" s="27">
        <v>8</v>
      </c>
      <c r="C19" s="13" t="s">
        <v>23</v>
      </c>
      <c r="D19" s="13" t="s">
        <v>24</v>
      </c>
      <c r="E19" s="31">
        <f>IFERROR(E13/E12,0)</f>
        <v>0.98549122346704698</v>
      </c>
      <c r="F19" s="31">
        <f t="shared" ref="F19:K19" si="0">IFERROR(F13/F12,0)</f>
        <v>0.98605311827712439</v>
      </c>
      <c r="G19" s="31">
        <f t="shared" si="0"/>
        <v>0.98302385514759572</v>
      </c>
      <c r="H19" s="31">
        <f t="shared" si="0"/>
        <v>0.97569610149406016</v>
      </c>
      <c r="I19" s="31">
        <f t="shared" si="0"/>
        <v>0.96536199087990882</v>
      </c>
      <c r="J19" s="32">
        <f t="shared" si="0"/>
        <v>0.9895513351722226</v>
      </c>
      <c r="K19" s="32">
        <f t="shared" si="0"/>
        <v>0.96225053292377927</v>
      </c>
      <c r="L19" s="16"/>
      <c r="M19" s="17" t="s">
        <v>13</v>
      </c>
      <c r="N19" s="14"/>
      <c r="O19" s="12"/>
      <c r="AE19" s="69"/>
      <c r="AF19" s="69"/>
    </row>
    <row r="20" spans="1:32" ht="15" customHeight="1" x14ac:dyDescent="0.35">
      <c r="A20" s="12"/>
      <c r="B20" s="27">
        <v>9</v>
      </c>
      <c r="C20" s="13" t="s">
        <v>25</v>
      </c>
      <c r="D20" s="13" t="s">
        <v>24</v>
      </c>
      <c r="E20" s="33">
        <f>E12/Labour!E6</f>
        <v>3582.5233424872499</v>
      </c>
      <c r="F20" s="33">
        <f>F12/Labour!F6</f>
        <v>3546.1576374745418</v>
      </c>
      <c r="G20" s="33">
        <f>G12/Labour!G6</f>
        <v>3220.2293995859213</v>
      </c>
      <c r="H20" s="33">
        <f>H12/Labour!H6</f>
        <v>2839.7982218786237</v>
      </c>
      <c r="I20" s="33">
        <f>I12/Labour!I6</f>
        <v>2419.1517429938481</v>
      </c>
      <c r="J20" s="34">
        <f>IFERROR(J12/#REF!,0)</f>
        <v>0</v>
      </c>
      <c r="K20" s="34">
        <f>IFERROR(K12/#REF!,0)</f>
        <v>0</v>
      </c>
      <c r="L20" s="16"/>
      <c r="M20" s="17"/>
      <c r="N20" s="14"/>
      <c r="O20" s="12"/>
      <c r="AE20" s="69"/>
      <c r="AF20" s="69"/>
    </row>
    <row r="21" spans="1:32" ht="15" customHeight="1" x14ac:dyDescent="0.35">
      <c r="A21" s="12"/>
      <c r="B21" s="27">
        <v>10</v>
      </c>
      <c r="C21" s="13" t="s">
        <v>26</v>
      </c>
      <c r="D21" s="13" t="s">
        <v>12</v>
      </c>
      <c r="E21" s="3">
        <v>898360</v>
      </c>
      <c r="F21" s="3">
        <v>800729</v>
      </c>
      <c r="G21" s="3">
        <v>662112</v>
      </c>
      <c r="H21" s="3">
        <v>682194</v>
      </c>
      <c r="I21" s="3">
        <v>697032</v>
      </c>
      <c r="J21" s="71">
        <v>633365000</v>
      </c>
      <c r="K21" s="71">
        <v>519988000</v>
      </c>
      <c r="L21" s="16"/>
      <c r="M21" s="17" t="s">
        <v>13</v>
      </c>
      <c r="N21" s="14"/>
      <c r="O21" s="12"/>
      <c r="AE21" s="69"/>
      <c r="AF21" s="69"/>
    </row>
    <row r="22" spans="1:32" ht="15" customHeight="1" x14ac:dyDescent="0.35">
      <c r="A22" s="12"/>
      <c r="B22" s="27">
        <v>11</v>
      </c>
      <c r="C22" s="13" t="s">
        <v>27</v>
      </c>
      <c r="D22" s="13" t="s">
        <v>12</v>
      </c>
      <c r="E22" s="3">
        <v>356831</v>
      </c>
      <c r="F22" s="3">
        <v>351144</v>
      </c>
      <c r="G22" s="3">
        <v>235380</v>
      </c>
      <c r="H22" s="3">
        <v>155134</v>
      </c>
      <c r="I22" s="3">
        <v>134177</v>
      </c>
      <c r="J22" s="71"/>
      <c r="K22" s="71"/>
      <c r="L22" s="16"/>
      <c r="M22" s="17"/>
      <c r="N22" s="14"/>
      <c r="O22" s="12"/>
      <c r="AE22" s="69"/>
      <c r="AF22" s="69"/>
    </row>
    <row r="23" spans="1:32" ht="15" customHeight="1" x14ac:dyDescent="0.35">
      <c r="A23" s="12"/>
      <c r="B23" s="27">
        <v>12</v>
      </c>
      <c r="C23" s="13" t="s">
        <v>28</v>
      </c>
      <c r="D23" s="13" t="s">
        <v>12</v>
      </c>
      <c r="E23" s="3">
        <v>348590</v>
      </c>
      <c r="F23" s="3">
        <v>318080</v>
      </c>
      <c r="G23" s="3">
        <v>292327</v>
      </c>
      <c r="H23" s="3">
        <v>425747</v>
      </c>
      <c r="I23" s="3">
        <v>388361</v>
      </c>
      <c r="J23" s="71"/>
      <c r="K23" s="71"/>
      <c r="L23" s="16"/>
      <c r="M23" s="17"/>
      <c r="N23" s="14"/>
      <c r="O23" s="12"/>
      <c r="AE23" s="69"/>
      <c r="AF23" s="69"/>
    </row>
    <row r="24" spans="1:32" ht="15" customHeight="1" x14ac:dyDescent="0.35">
      <c r="A24" s="12"/>
      <c r="B24" s="27">
        <v>13</v>
      </c>
      <c r="C24" s="13" t="s">
        <v>29</v>
      </c>
      <c r="D24" s="13" t="s">
        <v>12</v>
      </c>
      <c r="E24" s="3">
        <v>320118</v>
      </c>
      <c r="F24" s="3">
        <v>276451</v>
      </c>
      <c r="G24" s="3">
        <v>223826</v>
      </c>
      <c r="H24" s="3">
        <v>217652</v>
      </c>
      <c r="I24" s="3">
        <v>309989</v>
      </c>
      <c r="J24" s="71"/>
      <c r="K24" s="71"/>
      <c r="L24" s="16"/>
      <c r="M24" s="17"/>
      <c r="N24" s="14"/>
      <c r="O24" s="12"/>
      <c r="AE24" s="69"/>
      <c r="AF24" s="69"/>
    </row>
    <row r="25" spans="1:32" ht="15" customHeight="1" x14ac:dyDescent="0.35">
      <c r="A25" s="12"/>
      <c r="B25" s="27">
        <v>14</v>
      </c>
      <c r="C25" s="13" t="s">
        <v>30</v>
      </c>
      <c r="D25" s="13" t="s">
        <v>12</v>
      </c>
      <c r="E25" s="3">
        <v>152094</v>
      </c>
      <c r="F25" s="3">
        <v>164350</v>
      </c>
      <c r="G25" s="3">
        <v>161385</v>
      </c>
      <c r="H25" s="3">
        <v>140453</v>
      </c>
      <c r="I25" s="3">
        <v>112225</v>
      </c>
      <c r="J25" s="71"/>
      <c r="K25" s="71"/>
      <c r="L25" s="16"/>
      <c r="M25" s="17"/>
      <c r="N25" s="14"/>
      <c r="O25" s="12"/>
      <c r="AE25" s="69"/>
      <c r="AF25" s="69"/>
    </row>
    <row r="26" spans="1:32" ht="15" customHeight="1" x14ac:dyDescent="0.35">
      <c r="A26" s="12"/>
      <c r="B26" s="27">
        <v>15</v>
      </c>
      <c r="C26" s="13" t="s">
        <v>31</v>
      </c>
      <c r="D26" s="13" t="s">
        <v>24</v>
      </c>
      <c r="E26" s="33">
        <f>E21/Labour!E6</f>
        <v>352.43624950961163</v>
      </c>
      <c r="F26" s="35">
        <f>F21/Labour!F6</f>
        <v>326.16252545824847</v>
      </c>
      <c r="G26" s="35">
        <f>G21/Labour!G6</f>
        <v>274.16645962732917</v>
      </c>
      <c r="H26" s="35">
        <f>H21/Labour!H6</f>
        <v>263.70081175106299</v>
      </c>
      <c r="I26" s="35">
        <f>I21/Labour!I6</f>
        <v>238.22009569377991</v>
      </c>
      <c r="J26" s="34">
        <f>IFERROR(J21/#REF!,0)</f>
        <v>0</v>
      </c>
      <c r="K26" s="34">
        <f>IFERROR(K21/#REF!,0)</f>
        <v>0</v>
      </c>
      <c r="L26" s="16"/>
      <c r="M26" s="17"/>
      <c r="N26" s="14"/>
      <c r="O26" s="12"/>
      <c r="AE26" s="69"/>
      <c r="AF26" s="69"/>
    </row>
    <row r="27" spans="1:32" ht="15" customHeight="1" x14ac:dyDescent="0.35">
      <c r="A27" s="12"/>
      <c r="B27" s="27">
        <v>16</v>
      </c>
      <c r="C27" s="13" t="s">
        <v>32</v>
      </c>
      <c r="D27" s="13" t="s">
        <v>12</v>
      </c>
      <c r="E27" s="3">
        <v>1460771</v>
      </c>
      <c r="F27" s="3">
        <v>1402037</v>
      </c>
      <c r="G27" s="3">
        <f>1307820+58090</f>
        <v>1365910</v>
      </c>
      <c r="H27" s="3">
        <f>1399337+126134</f>
        <v>1525471</v>
      </c>
      <c r="I27" s="3">
        <v>1365298</v>
      </c>
      <c r="J27" s="71">
        <v>1210411000</v>
      </c>
      <c r="K27" s="71">
        <v>1069216000</v>
      </c>
      <c r="L27" s="16"/>
      <c r="M27" s="17" t="s">
        <v>13</v>
      </c>
      <c r="N27" s="29" t="s">
        <v>14</v>
      </c>
      <c r="O27" s="12"/>
      <c r="AE27" s="69"/>
      <c r="AF27" s="69"/>
    </row>
    <row r="28" spans="1:32" ht="15" customHeight="1" x14ac:dyDescent="0.35">
      <c r="A28" s="12"/>
      <c r="B28" s="27">
        <v>17</v>
      </c>
      <c r="C28" s="13" t="s">
        <v>33</v>
      </c>
      <c r="D28" s="13" t="s">
        <v>24</v>
      </c>
      <c r="E28" s="33">
        <f>E27/Labour!E6</f>
        <v>573.07610827775602</v>
      </c>
      <c r="F28" s="33">
        <f>F27/Labour!F6</f>
        <v>571.09450101832999</v>
      </c>
      <c r="G28" s="33">
        <f>G27/Labour!G6</f>
        <v>565.59420289855075</v>
      </c>
      <c r="H28" s="33">
        <f>H27/Labour!H6</f>
        <v>589.66795516041748</v>
      </c>
      <c r="I28" s="33">
        <f>I27/Labour!I6</f>
        <v>466.60902255639098</v>
      </c>
      <c r="J28" s="34">
        <f>IFERROR(J27/#REF!,0)</f>
        <v>0</v>
      </c>
      <c r="K28" s="34">
        <f>IFERROR(K27/#REF!,0)</f>
        <v>0</v>
      </c>
      <c r="L28" s="16"/>
      <c r="M28" s="17"/>
      <c r="N28" s="14"/>
      <c r="O28" s="12"/>
      <c r="AE28" s="69"/>
      <c r="AF28" s="69"/>
    </row>
    <row r="29" spans="1:32" ht="24" customHeight="1" x14ac:dyDescent="0.35">
      <c r="A29" s="12"/>
      <c r="B29" s="27">
        <v>18</v>
      </c>
      <c r="C29" s="13" t="s">
        <v>34</v>
      </c>
      <c r="D29" s="19" t="s">
        <v>35</v>
      </c>
      <c r="E29" s="3">
        <f>(16078+16994)</f>
        <v>33072</v>
      </c>
      <c r="F29" s="3">
        <f>(14302+16263)</f>
        <v>30565</v>
      </c>
      <c r="G29" s="3">
        <f>13044+12800</f>
        <v>25844</v>
      </c>
      <c r="H29" s="3">
        <f>12226+1667</f>
        <v>13893</v>
      </c>
      <c r="I29" s="3">
        <f>12211+8246</f>
        <v>20457</v>
      </c>
      <c r="J29" s="3">
        <f>11569000+7750000</f>
        <v>19319000</v>
      </c>
      <c r="K29" s="3">
        <f>10396000+6263000</f>
        <v>16659000</v>
      </c>
      <c r="L29" s="16"/>
      <c r="M29" s="17" t="s">
        <v>36</v>
      </c>
      <c r="N29" s="14"/>
      <c r="O29" s="12"/>
    </row>
    <row r="30" spans="1:32" ht="15" customHeight="1" x14ac:dyDescent="0.35">
      <c r="A30" s="12"/>
      <c r="B30" s="27">
        <v>19</v>
      </c>
      <c r="C30" s="13" t="s">
        <v>37</v>
      </c>
      <c r="D30" s="13" t="s">
        <v>24</v>
      </c>
      <c r="E30" s="33">
        <f>IFERROR(E29/3,0)</f>
        <v>11024</v>
      </c>
      <c r="F30" s="33">
        <f>IFERROR(F29/3,0)</f>
        <v>10188.333333333334</v>
      </c>
      <c r="G30" s="33">
        <f t="shared" ref="G30:I30" si="1">IFERROR(G29/3,0)</f>
        <v>8614.6666666666661</v>
      </c>
      <c r="H30" s="33">
        <f t="shared" si="1"/>
        <v>4631</v>
      </c>
      <c r="I30" s="33">
        <f t="shared" si="1"/>
        <v>6819</v>
      </c>
      <c r="J30" s="34">
        <f>IFERROR(J29/#REF!,0)</f>
        <v>0</v>
      </c>
      <c r="K30" s="34">
        <f>IFERROR(K29/#REF!,0)</f>
        <v>0</v>
      </c>
      <c r="L30" s="16"/>
      <c r="M30" s="17"/>
      <c r="N30" s="14"/>
      <c r="O30" s="12"/>
    </row>
    <row r="31" spans="1:32" ht="26.25" customHeight="1" x14ac:dyDescent="0.35">
      <c r="A31" s="12"/>
      <c r="B31" s="27">
        <v>20</v>
      </c>
      <c r="C31" s="19" t="s">
        <v>38</v>
      </c>
      <c r="D31" s="13" t="s">
        <v>24</v>
      </c>
      <c r="E31" s="36">
        <f>IFERROR(E30/E28,0)</f>
        <v>19.236537417569213</v>
      </c>
      <c r="F31" s="36">
        <f t="shared" ref="F31:K31" si="2">IFERROR(F30/F28,0)</f>
        <v>17.840013019152369</v>
      </c>
      <c r="G31" s="36">
        <f t="shared" si="2"/>
        <v>15.231179213857427</v>
      </c>
      <c r="H31" s="36">
        <f t="shared" si="2"/>
        <v>7.8535724376274603</v>
      </c>
      <c r="I31" s="36">
        <f t="shared" si="2"/>
        <v>14.613948017209429</v>
      </c>
      <c r="J31" s="37">
        <f t="shared" si="2"/>
        <v>0</v>
      </c>
      <c r="K31" s="37">
        <f t="shared" si="2"/>
        <v>0</v>
      </c>
      <c r="L31" s="16"/>
      <c r="M31" s="17"/>
      <c r="N31" s="14"/>
      <c r="O31" s="12"/>
    </row>
    <row r="32" spans="1:32" ht="13" x14ac:dyDescent="0.35">
      <c r="A32" s="12"/>
      <c r="B32" s="27">
        <v>21</v>
      </c>
      <c r="C32" s="13" t="s">
        <v>39</v>
      </c>
      <c r="D32" s="19" t="s">
        <v>40</v>
      </c>
      <c r="E32" s="3">
        <v>13735</v>
      </c>
      <c r="F32" s="3">
        <v>10254</v>
      </c>
      <c r="G32" s="3">
        <v>7281</v>
      </c>
      <c r="H32" s="3">
        <v>7821</v>
      </c>
      <c r="I32" s="3">
        <v>7040</v>
      </c>
      <c r="J32" s="74">
        <v>6646000</v>
      </c>
      <c r="K32" s="74">
        <v>4539000</v>
      </c>
      <c r="L32" s="16"/>
      <c r="M32" s="17" t="s">
        <v>36</v>
      </c>
      <c r="N32" s="14"/>
      <c r="O32" s="12"/>
    </row>
    <row r="33" spans="1:15" ht="15" customHeight="1" x14ac:dyDescent="0.35">
      <c r="A33" s="12"/>
      <c r="B33" s="27">
        <v>22</v>
      </c>
      <c r="C33" s="13" t="s">
        <v>41</v>
      </c>
      <c r="D33" s="13" t="s">
        <v>24</v>
      </c>
      <c r="E33" s="33">
        <f>E32+E29</f>
        <v>46807</v>
      </c>
      <c r="F33" s="33">
        <f>F32+F29</f>
        <v>40819</v>
      </c>
      <c r="G33" s="33">
        <f t="shared" ref="G33:K33" si="3">G32+G29</f>
        <v>33125</v>
      </c>
      <c r="H33" s="33">
        <f t="shared" si="3"/>
        <v>21714</v>
      </c>
      <c r="I33" s="33">
        <f t="shared" si="3"/>
        <v>27497</v>
      </c>
      <c r="J33" s="34">
        <f t="shared" si="3"/>
        <v>25965000</v>
      </c>
      <c r="K33" s="34">
        <f t="shared" si="3"/>
        <v>21198000</v>
      </c>
      <c r="L33" s="16"/>
      <c r="M33" s="17" t="s">
        <v>36</v>
      </c>
      <c r="N33" s="14"/>
      <c r="O33" s="12"/>
    </row>
    <row r="34" spans="1:15" ht="15" customHeight="1" x14ac:dyDescent="0.35">
      <c r="A34" s="12"/>
      <c r="B34" s="27">
        <v>23</v>
      </c>
      <c r="C34" s="13" t="s">
        <v>42</v>
      </c>
      <c r="D34" s="13" t="s">
        <v>24</v>
      </c>
      <c r="E34" s="33">
        <f>IFERROR(E33/3,0)</f>
        <v>15602.333333333334</v>
      </c>
      <c r="F34" s="33">
        <f>IFERROR(F33/3,0)</f>
        <v>13606.333333333334</v>
      </c>
      <c r="G34" s="33">
        <f t="shared" ref="G34:I34" si="4">IFERROR(G33/3,0)</f>
        <v>11041.666666666666</v>
      </c>
      <c r="H34" s="33">
        <f t="shared" si="4"/>
        <v>7238</v>
      </c>
      <c r="I34" s="33">
        <f t="shared" si="4"/>
        <v>9165.6666666666661</v>
      </c>
      <c r="J34" s="34">
        <f>IFERROR(J33/#REF!,0)</f>
        <v>0</v>
      </c>
      <c r="K34" s="34">
        <f>IFERROR(K33/#REF!,0)</f>
        <v>0</v>
      </c>
      <c r="L34" s="16"/>
      <c r="M34" s="17"/>
      <c r="N34" s="14"/>
      <c r="O34" s="12"/>
    </row>
    <row r="35" spans="1:15" ht="15" customHeight="1" x14ac:dyDescent="0.35">
      <c r="A35" s="12"/>
      <c r="B35" s="27">
        <v>24</v>
      </c>
      <c r="C35" s="13" t="s">
        <v>43</v>
      </c>
      <c r="D35" s="13" t="s">
        <v>24</v>
      </c>
      <c r="E35" s="38">
        <f>IFERROR(E34/E28,0)</f>
        <v>27.225586807697212</v>
      </c>
      <c r="F35" s="38">
        <f t="shared" ref="F35:K35" si="5">IFERROR(F34/F28,0)</f>
        <v>23.8250119885091</v>
      </c>
      <c r="G35" s="38">
        <f t="shared" si="5"/>
        <v>19.522241582534718</v>
      </c>
      <c r="H35" s="38">
        <f t="shared" si="5"/>
        <v>12.274704664985437</v>
      </c>
      <c r="I35" s="38">
        <f t="shared" si="5"/>
        <v>19.643140667214531</v>
      </c>
      <c r="J35" s="39">
        <f t="shared" si="5"/>
        <v>0</v>
      </c>
      <c r="K35" s="39">
        <f t="shared" si="5"/>
        <v>0</v>
      </c>
      <c r="L35" s="16"/>
      <c r="M35" s="17"/>
      <c r="N35" s="14"/>
      <c r="O35" s="12"/>
    </row>
    <row r="36" spans="1:15" ht="15" customHeight="1" x14ac:dyDescent="0.35">
      <c r="A36" s="12"/>
      <c r="B36" s="27">
        <v>25</v>
      </c>
      <c r="C36" s="13" t="s">
        <v>44</v>
      </c>
      <c r="D36" s="13" t="s">
        <v>45</v>
      </c>
      <c r="E36" s="3">
        <v>0</v>
      </c>
      <c r="F36" s="3">
        <v>0</v>
      </c>
      <c r="G36" s="3">
        <v>0</v>
      </c>
      <c r="H36" s="3">
        <v>0</v>
      </c>
      <c r="I36" s="3">
        <v>0</v>
      </c>
      <c r="J36" s="71">
        <v>0</v>
      </c>
      <c r="K36" s="74">
        <v>0</v>
      </c>
      <c r="L36" s="16" t="s">
        <v>46</v>
      </c>
      <c r="M36" s="19"/>
      <c r="N36" s="14"/>
      <c r="O36" s="12"/>
    </row>
    <row r="37" spans="1:15" ht="15" customHeight="1" x14ac:dyDescent="0.35">
      <c r="A37" s="12"/>
      <c r="B37" s="27">
        <v>26</v>
      </c>
      <c r="C37" s="13" t="s">
        <v>47</v>
      </c>
      <c r="D37" s="13" t="s">
        <v>24</v>
      </c>
      <c r="E37" s="33">
        <f>IFERROR(((E29+E36)/3),0)</f>
        <v>11024</v>
      </c>
      <c r="F37" s="33">
        <f>IFERROR(((F29+F36)/3),0)</f>
        <v>10188.333333333334</v>
      </c>
      <c r="G37" s="33">
        <f t="shared" ref="G37:I37" si="6">IFERROR(((G29+G36)/3),0)</f>
        <v>8614.6666666666661</v>
      </c>
      <c r="H37" s="33">
        <f t="shared" si="6"/>
        <v>4631</v>
      </c>
      <c r="I37" s="33">
        <f t="shared" si="6"/>
        <v>6819</v>
      </c>
      <c r="J37" s="34">
        <f>IFERROR(((J29+J36)/(#REF!+#REF!)),0)</f>
        <v>0</v>
      </c>
      <c r="K37" s="34">
        <f>IFERROR(((K29+K36)/(#REF!+#REF!)),0)</f>
        <v>0</v>
      </c>
      <c r="L37" s="16"/>
      <c r="M37" s="19"/>
      <c r="N37" s="14"/>
      <c r="O37" s="12"/>
    </row>
    <row r="38" spans="1:15" ht="29.25" customHeight="1" x14ac:dyDescent="0.35">
      <c r="A38" s="12"/>
      <c r="B38" s="27">
        <v>27</v>
      </c>
      <c r="C38" s="19" t="s">
        <v>48</v>
      </c>
      <c r="D38" s="13" t="s">
        <v>24</v>
      </c>
      <c r="E38" s="38">
        <f>IFERROR((E37/E28),0)</f>
        <v>19.236537417569213</v>
      </c>
      <c r="F38" s="38">
        <f t="shared" ref="F38:K38" si="7">IFERROR((F37/F28),0)</f>
        <v>17.840013019152369</v>
      </c>
      <c r="G38" s="38">
        <f t="shared" si="7"/>
        <v>15.231179213857427</v>
      </c>
      <c r="H38" s="38">
        <f t="shared" si="7"/>
        <v>7.8535724376274603</v>
      </c>
      <c r="I38" s="38">
        <f t="shared" si="7"/>
        <v>14.613948017209429</v>
      </c>
      <c r="J38" s="39">
        <f t="shared" si="7"/>
        <v>0</v>
      </c>
      <c r="K38" s="39">
        <f t="shared" si="7"/>
        <v>0</v>
      </c>
      <c r="L38" s="16"/>
      <c r="M38" s="19"/>
      <c r="N38" s="14"/>
      <c r="O38" s="12"/>
    </row>
    <row r="39" spans="1:15" ht="15" customHeight="1" x14ac:dyDescent="0.35">
      <c r="A39" s="12"/>
      <c r="B39" s="27">
        <v>28</v>
      </c>
      <c r="C39" s="19" t="s">
        <v>49</v>
      </c>
      <c r="D39" s="13" t="s">
        <v>45</v>
      </c>
      <c r="E39" s="3">
        <v>0</v>
      </c>
      <c r="F39" s="3">
        <v>0</v>
      </c>
      <c r="G39" s="3">
        <v>0</v>
      </c>
      <c r="H39" s="3">
        <v>0</v>
      </c>
      <c r="I39" s="3">
        <v>0</v>
      </c>
      <c r="J39" s="74">
        <v>0</v>
      </c>
      <c r="K39" s="74">
        <v>0</v>
      </c>
      <c r="L39" s="16"/>
      <c r="M39" s="14"/>
      <c r="N39" s="14"/>
      <c r="O39" s="12"/>
    </row>
    <row r="40" spans="1:15" ht="24.75" customHeight="1" x14ac:dyDescent="0.35">
      <c r="A40" s="12"/>
      <c r="B40" s="27">
        <v>29</v>
      </c>
      <c r="C40" s="19" t="s">
        <v>50</v>
      </c>
      <c r="D40" s="13" t="s">
        <v>24</v>
      </c>
      <c r="E40" s="33">
        <f>IFERROR(((E29+E32+E36+E39)/3),0)</f>
        <v>15602.333333333334</v>
      </c>
      <c r="F40" s="33">
        <f>IFERROR(((F29+F32+F36+F39)/3),0)</f>
        <v>13606.333333333334</v>
      </c>
      <c r="G40" s="33">
        <f t="shared" ref="G40:L40" si="8">IFERROR(((G29+G32+G36+G39)/3),0)</f>
        <v>11041.666666666666</v>
      </c>
      <c r="H40" s="33">
        <f t="shared" si="8"/>
        <v>7238</v>
      </c>
      <c r="I40" s="33">
        <f t="shared" si="8"/>
        <v>9165.6666666666661</v>
      </c>
      <c r="J40" s="34">
        <f t="shared" si="8"/>
        <v>8655000</v>
      </c>
      <c r="K40" s="34">
        <f t="shared" si="8"/>
        <v>7066000</v>
      </c>
      <c r="L40" s="34">
        <f t="shared" si="8"/>
        <v>0</v>
      </c>
      <c r="M40" s="17"/>
      <c r="N40" s="14"/>
      <c r="O40" s="12"/>
    </row>
    <row r="41" spans="1:15" ht="26.25" customHeight="1" x14ac:dyDescent="0.35">
      <c r="A41" s="12"/>
      <c r="B41" s="27">
        <v>30</v>
      </c>
      <c r="C41" s="19" t="s">
        <v>51</v>
      </c>
      <c r="D41" s="13" t="s">
        <v>24</v>
      </c>
      <c r="E41" s="38">
        <f t="shared" ref="E41:K41" si="9">IFERROR((E40/E28),0)</f>
        <v>27.225586807697212</v>
      </c>
      <c r="F41" s="38">
        <f t="shared" si="9"/>
        <v>23.8250119885091</v>
      </c>
      <c r="G41" s="38">
        <f t="shared" si="9"/>
        <v>19.522241582534718</v>
      </c>
      <c r="H41" s="38">
        <f t="shared" si="9"/>
        <v>12.274704664985437</v>
      </c>
      <c r="I41" s="38">
        <f t="shared" si="9"/>
        <v>19.643140667214531</v>
      </c>
      <c r="J41" s="39">
        <f t="shared" si="9"/>
        <v>0</v>
      </c>
      <c r="K41" s="39">
        <f t="shared" si="9"/>
        <v>0</v>
      </c>
      <c r="L41" s="16"/>
      <c r="M41" s="17"/>
      <c r="N41" s="29" t="s">
        <v>52</v>
      </c>
      <c r="O41" s="12"/>
    </row>
    <row r="42" spans="1:15" ht="26.25" customHeight="1" x14ac:dyDescent="0.35">
      <c r="A42" s="12"/>
      <c r="B42" s="27">
        <v>31</v>
      </c>
      <c r="C42" s="19" t="s">
        <v>398</v>
      </c>
      <c r="D42" s="13" t="s">
        <v>54</v>
      </c>
      <c r="E42" s="33">
        <f>1350302/132580</f>
        <v>10.184809171820788</v>
      </c>
      <c r="F42" s="75" t="s">
        <v>55</v>
      </c>
      <c r="G42" s="75" t="s">
        <v>55</v>
      </c>
      <c r="H42" s="75" t="s">
        <v>55</v>
      </c>
      <c r="I42" s="75" t="s">
        <v>55</v>
      </c>
      <c r="J42" s="38"/>
      <c r="K42" s="38"/>
      <c r="L42" s="16" t="s">
        <v>56</v>
      </c>
      <c r="M42" s="17" t="s">
        <v>57</v>
      </c>
      <c r="N42" s="29" t="s">
        <v>52</v>
      </c>
      <c r="O42" s="12"/>
    </row>
    <row r="43" spans="1:15" ht="15" customHeight="1" x14ac:dyDescent="0.35">
      <c r="A43" s="12"/>
      <c r="B43" s="27">
        <v>32</v>
      </c>
      <c r="C43" s="13" t="s">
        <v>58</v>
      </c>
      <c r="D43" s="40" t="s">
        <v>59</v>
      </c>
      <c r="E43" s="33">
        <v>443.54491079091684</v>
      </c>
      <c r="F43" s="75" t="s">
        <v>55</v>
      </c>
      <c r="G43" s="75" t="s">
        <v>55</v>
      </c>
      <c r="H43" s="75" t="s">
        <v>55</v>
      </c>
      <c r="I43" s="75" t="s">
        <v>55</v>
      </c>
      <c r="J43" s="38"/>
      <c r="K43" s="38"/>
      <c r="L43" s="16"/>
      <c r="M43" s="14"/>
      <c r="N43" s="29" t="s">
        <v>60</v>
      </c>
      <c r="O43" s="12"/>
    </row>
    <row r="44" spans="1:15" ht="15" customHeight="1" x14ac:dyDescent="0.35">
      <c r="A44" s="12"/>
      <c r="B44" s="27">
        <v>33</v>
      </c>
      <c r="C44" s="13" t="s">
        <v>61</v>
      </c>
      <c r="D44" s="40" t="s">
        <v>59</v>
      </c>
      <c r="E44" s="33">
        <v>436.13929995545425</v>
      </c>
      <c r="F44" s="75" t="s">
        <v>55</v>
      </c>
      <c r="G44" s="75" t="s">
        <v>55</v>
      </c>
      <c r="H44" s="75" t="s">
        <v>55</v>
      </c>
      <c r="I44" s="75" t="s">
        <v>55</v>
      </c>
      <c r="J44" s="38"/>
      <c r="K44" s="38"/>
      <c r="L44" s="16"/>
      <c r="M44" s="14"/>
      <c r="N44" s="29" t="s">
        <v>60</v>
      </c>
      <c r="O44" s="12"/>
    </row>
    <row r="45" spans="1:15" ht="15" customHeight="1" x14ac:dyDescent="0.35">
      <c r="A45" s="12"/>
      <c r="B45" s="27">
        <v>34</v>
      </c>
      <c r="C45" s="13" t="s">
        <v>62</v>
      </c>
      <c r="D45" s="40" t="s">
        <v>59</v>
      </c>
      <c r="E45" s="76">
        <f>E43/E44</f>
        <v>1.0169799209477774</v>
      </c>
      <c r="F45" s="75" t="s">
        <v>55</v>
      </c>
      <c r="G45" s="75" t="s">
        <v>55</v>
      </c>
      <c r="H45" s="75" t="s">
        <v>55</v>
      </c>
      <c r="I45" s="75" t="s">
        <v>55</v>
      </c>
      <c r="J45" s="38"/>
      <c r="K45" s="77"/>
      <c r="L45" s="16"/>
      <c r="M45" s="14"/>
      <c r="N45" s="29" t="s">
        <v>60</v>
      </c>
      <c r="O45" s="12"/>
    </row>
    <row r="46" spans="1:15" ht="15" customHeight="1" x14ac:dyDescent="0.35">
      <c r="A46" s="12"/>
      <c r="B46" s="27">
        <v>35</v>
      </c>
      <c r="C46" s="13" t="s">
        <v>63</v>
      </c>
      <c r="D46" s="13" t="s">
        <v>24</v>
      </c>
      <c r="E46" s="36">
        <f>IFERROR((E26/E28),0)</f>
        <v>0.61499030306598368</v>
      </c>
      <c r="F46" s="36">
        <f>IFERROR((F26/F28),0)</f>
        <v>0.57111830857530854</v>
      </c>
      <c r="G46" s="36">
        <f t="shared" ref="G46:K46" si="10">IFERROR((G26/G28),0)</f>
        <v>0.48474057587981634</v>
      </c>
      <c r="H46" s="36">
        <f t="shared" si="10"/>
        <v>0.44720220836712066</v>
      </c>
      <c r="I46" s="36">
        <f t="shared" si="10"/>
        <v>0.51053469645454697</v>
      </c>
      <c r="J46" s="37">
        <f t="shared" si="10"/>
        <v>0</v>
      </c>
      <c r="K46" s="37">
        <f t="shared" si="10"/>
        <v>0</v>
      </c>
      <c r="L46" s="16"/>
      <c r="M46" s="17"/>
      <c r="N46" s="14"/>
      <c r="O46" s="12"/>
    </row>
    <row r="47" spans="1:15" ht="15" customHeight="1" x14ac:dyDescent="0.35">
      <c r="A47" s="12"/>
      <c r="B47" s="27">
        <v>36</v>
      </c>
      <c r="C47" s="13" t="s">
        <v>64</v>
      </c>
      <c r="D47" s="40" t="s">
        <v>59</v>
      </c>
      <c r="E47" s="3" t="s">
        <v>65</v>
      </c>
      <c r="F47" s="3">
        <v>4817197.749876908</v>
      </c>
      <c r="G47" s="3">
        <v>3827192.5957696829</v>
      </c>
      <c r="H47" s="3">
        <v>4477338.9808327826</v>
      </c>
      <c r="I47" s="3">
        <v>5128497.4659194183</v>
      </c>
      <c r="J47" s="3">
        <v>1700000000</v>
      </c>
      <c r="K47" s="3">
        <v>1800000000</v>
      </c>
      <c r="L47" s="16"/>
      <c r="M47" s="17" t="s">
        <v>66</v>
      </c>
      <c r="N47" s="14"/>
      <c r="O47" s="12"/>
    </row>
    <row r="48" spans="1:15" ht="15" customHeight="1" x14ac:dyDescent="0.35">
      <c r="A48" s="12"/>
      <c r="B48" s="27">
        <v>37</v>
      </c>
      <c r="C48" s="13" t="s">
        <v>67</v>
      </c>
      <c r="D48" s="40" t="s">
        <v>59</v>
      </c>
      <c r="E48" s="3" t="s">
        <v>65</v>
      </c>
      <c r="F48" s="3">
        <v>3913491.452</v>
      </c>
      <c r="G48" s="3">
        <v>3256940.8990000002</v>
      </c>
      <c r="H48" s="3">
        <v>3387106.9389999998</v>
      </c>
      <c r="I48" s="3">
        <v>3385834.0269999998</v>
      </c>
      <c r="J48" s="3"/>
      <c r="K48" s="3"/>
      <c r="L48" s="16"/>
      <c r="M48" s="17" t="s">
        <v>66</v>
      </c>
      <c r="N48" s="14"/>
      <c r="O48" s="12"/>
    </row>
    <row r="49" spans="1:22" ht="15" customHeight="1" x14ac:dyDescent="0.35">
      <c r="A49" s="12"/>
      <c r="B49" s="27">
        <v>38</v>
      </c>
      <c r="C49" s="13" t="s">
        <v>68</v>
      </c>
      <c r="D49" s="40" t="s">
        <v>59</v>
      </c>
      <c r="E49" s="2" t="s">
        <v>65</v>
      </c>
      <c r="F49" s="2">
        <f t="shared" ref="F49:K49" si="11">IFERROR((F48/F47),0)</f>
        <v>0.81240000000000001</v>
      </c>
      <c r="G49" s="2">
        <f t="shared" si="11"/>
        <v>0.85099999999999998</v>
      </c>
      <c r="H49" s="2">
        <f t="shared" si="11"/>
        <v>0.75649999999999995</v>
      </c>
      <c r="I49" s="2">
        <f t="shared" si="11"/>
        <v>0.66020000000000001</v>
      </c>
      <c r="J49" s="1">
        <f t="shared" si="11"/>
        <v>0</v>
      </c>
      <c r="K49" s="1">
        <f t="shared" si="11"/>
        <v>0</v>
      </c>
      <c r="L49" s="16"/>
      <c r="M49" s="17"/>
      <c r="N49" s="14"/>
      <c r="O49" s="12"/>
    </row>
    <row r="50" spans="1:22" ht="29.25" customHeight="1" x14ac:dyDescent="0.35">
      <c r="A50" s="12"/>
      <c r="B50" s="27">
        <v>39</v>
      </c>
      <c r="C50" s="19" t="s">
        <v>69</v>
      </c>
      <c r="D50" s="19" t="s">
        <v>12</v>
      </c>
      <c r="E50" s="33">
        <v>307222</v>
      </c>
      <c r="F50" s="33">
        <v>301265</v>
      </c>
      <c r="G50" s="33">
        <v>243764</v>
      </c>
      <c r="H50" s="33">
        <v>247815</v>
      </c>
      <c r="I50" s="33">
        <v>269435</v>
      </c>
      <c r="J50" s="33">
        <v>246145000</v>
      </c>
      <c r="K50" s="33">
        <v>204856000</v>
      </c>
      <c r="L50" s="16"/>
      <c r="M50" s="17" t="s">
        <v>13</v>
      </c>
      <c r="N50" s="41" t="s">
        <v>70</v>
      </c>
      <c r="O50" s="12"/>
    </row>
    <row r="51" spans="1:22" ht="15" customHeight="1" x14ac:dyDescent="0.35">
      <c r="A51" s="12"/>
      <c r="B51" s="27">
        <v>40</v>
      </c>
      <c r="C51" s="13" t="s">
        <v>71</v>
      </c>
      <c r="D51" s="13" t="s">
        <v>12</v>
      </c>
      <c r="E51" s="33">
        <v>306602</v>
      </c>
      <c r="F51" s="33">
        <v>296210</v>
      </c>
      <c r="G51" s="33">
        <v>232646</v>
      </c>
      <c r="H51" s="33">
        <v>246769</v>
      </c>
      <c r="I51" s="33">
        <v>265056</v>
      </c>
      <c r="J51" s="78">
        <v>242882000</v>
      </c>
      <c r="K51" s="78">
        <v>199333000</v>
      </c>
      <c r="L51" s="16"/>
      <c r="M51" s="17" t="s">
        <v>13</v>
      </c>
      <c r="N51" s="14"/>
      <c r="O51" s="12"/>
    </row>
    <row r="52" spans="1:22" ht="15" customHeight="1" x14ac:dyDescent="0.35">
      <c r="A52" s="12"/>
      <c r="B52" s="27">
        <v>41</v>
      </c>
      <c r="C52" s="13" t="s">
        <v>72</v>
      </c>
      <c r="D52" s="13" t="s">
        <v>24</v>
      </c>
      <c r="E52" s="2">
        <f t="shared" ref="E52:K52" si="12">IFERROR((E51/E50),0)</f>
        <v>0.99798191535762415</v>
      </c>
      <c r="F52" s="2">
        <f t="shared" si="12"/>
        <v>0.98322075249365182</v>
      </c>
      <c r="G52" s="2">
        <f t="shared" si="12"/>
        <v>0.95439031194105772</v>
      </c>
      <c r="H52" s="2">
        <f t="shared" si="12"/>
        <v>0.99577910941629844</v>
      </c>
      <c r="I52" s="2">
        <f t="shared" si="12"/>
        <v>0.98374747156085884</v>
      </c>
      <c r="J52" s="1">
        <f t="shared" si="12"/>
        <v>0.98674358609762536</v>
      </c>
      <c r="K52" s="1">
        <f t="shared" si="12"/>
        <v>0.97303959854727218</v>
      </c>
      <c r="L52" s="16"/>
      <c r="M52" s="17" t="s">
        <v>13</v>
      </c>
      <c r="N52" s="14"/>
      <c r="O52" s="12"/>
    </row>
    <row r="53" spans="1:22" ht="15" customHeight="1" x14ac:dyDescent="0.35">
      <c r="A53" s="12"/>
      <c r="B53" s="27">
        <v>42</v>
      </c>
      <c r="C53" s="13" t="s">
        <v>73</v>
      </c>
      <c r="D53" s="42" t="s">
        <v>12</v>
      </c>
      <c r="E53" s="35">
        <v>59795</v>
      </c>
      <c r="F53" s="35">
        <v>45417</v>
      </c>
      <c r="G53" s="33">
        <v>47982</v>
      </c>
      <c r="H53" s="33">
        <v>38764</v>
      </c>
      <c r="I53" s="33">
        <v>18404</v>
      </c>
      <c r="J53" s="33"/>
      <c r="K53" s="33"/>
      <c r="L53" s="16"/>
      <c r="M53" s="17"/>
      <c r="N53" s="29" t="s">
        <v>14</v>
      </c>
      <c r="O53" s="12"/>
    </row>
    <row r="54" spans="1:22" ht="15" customHeight="1" x14ac:dyDescent="0.3">
      <c r="A54" s="12"/>
      <c r="B54" s="27">
        <v>43</v>
      </c>
      <c r="C54" s="13" t="s">
        <v>74</v>
      </c>
      <c r="D54" s="13" t="s">
        <v>12</v>
      </c>
      <c r="E54" s="35">
        <f>24176062/1000</f>
        <v>24176.062000000002</v>
      </c>
      <c r="F54" s="35">
        <f>22814181/1000</f>
        <v>22814.181</v>
      </c>
      <c r="G54" s="3">
        <v>24968</v>
      </c>
      <c r="H54" s="3">
        <v>27204</v>
      </c>
      <c r="I54" s="3">
        <v>29340</v>
      </c>
      <c r="J54" s="3"/>
      <c r="K54" s="3"/>
      <c r="L54" s="30" t="s">
        <v>75</v>
      </c>
      <c r="M54" s="41" t="s">
        <v>76</v>
      </c>
      <c r="N54" s="29" t="s">
        <v>77</v>
      </c>
      <c r="O54" s="12"/>
    </row>
    <row r="55" spans="1:22" ht="15" customHeight="1" x14ac:dyDescent="0.35">
      <c r="A55" s="12"/>
      <c r="B55" s="27">
        <v>44</v>
      </c>
      <c r="C55" s="13" t="s">
        <v>78</v>
      </c>
      <c r="D55" s="13" t="s">
        <v>12</v>
      </c>
      <c r="E55" s="35">
        <v>375572</v>
      </c>
      <c r="F55" s="35">
        <v>314726</v>
      </c>
      <c r="G55" s="33">
        <v>133933</v>
      </c>
      <c r="H55" s="33">
        <v>349654</v>
      </c>
      <c r="I55" s="33">
        <v>277889</v>
      </c>
      <c r="J55" s="33">
        <v>247143000</v>
      </c>
      <c r="K55" s="33">
        <v>175853000</v>
      </c>
      <c r="L55" s="16"/>
      <c r="M55" s="14" t="s">
        <v>13</v>
      </c>
      <c r="N55" s="14"/>
      <c r="O55" s="12"/>
    </row>
    <row r="56" spans="1:22" ht="15" customHeight="1" x14ac:dyDescent="0.35">
      <c r="A56" s="12"/>
      <c r="B56" s="27">
        <v>45</v>
      </c>
      <c r="C56" s="13" t="s">
        <v>79</v>
      </c>
      <c r="D56" s="13" t="s">
        <v>12</v>
      </c>
      <c r="E56" s="33">
        <v>516962</v>
      </c>
      <c r="F56" s="33">
        <f>4703351-4216817</f>
        <v>486534</v>
      </c>
      <c r="G56" s="33">
        <f>4216817-3751353</f>
        <v>465464</v>
      </c>
      <c r="H56" s="33">
        <f>3751353-3417298</f>
        <v>334055</v>
      </c>
      <c r="I56" s="33">
        <f>3417928-3005129</f>
        <v>412799</v>
      </c>
      <c r="J56" s="33">
        <v>-226877000</v>
      </c>
      <c r="K56" s="33">
        <v>687050000</v>
      </c>
      <c r="L56" s="16"/>
      <c r="M56" s="14" t="s">
        <v>13</v>
      </c>
      <c r="N56" s="14"/>
      <c r="O56" s="12"/>
    </row>
    <row r="57" spans="1:22" ht="15" customHeight="1" x14ac:dyDescent="0.35">
      <c r="A57" s="12"/>
      <c r="B57" s="27">
        <v>46</v>
      </c>
      <c r="C57" s="13" t="s">
        <v>80</v>
      </c>
      <c r="D57" s="13" t="s">
        <v>24</v>
      </c>
      <c r="E57" s="36">
        <f>IFERROR((E27/E55),0)</f>
        <v>3.8894566155091432</v>
      </c>
      <c r="F57" s="36">
        <f t="shared" ref="F57:K57" si="13">IFERROR((F27/F55),0)</f>
        <v>4.4547860678812681</v>
      </c>
      <c r="G57" s="36">
        <f t="shared" si="13"/>
        <v>10.198457437674062</v>
      </c>
      <c r="H57" s="36">
        <f t="shared" si="13"/>
        <v>4.3628015123522115</v>
      </c>
      <c r="I57" s="36">
        <f t="shared" si="13"/>
        <v>4.913105592520755</v>
      </c>
      <c r="J57" s="37">
        <f t="shared" si="13"/>
        <v>4.8976139320150684</v>
      </c>
      <c r="K57" s="37">
        <f t="shared" si="13"/>
        <v>6.0801692322564866</v>
      </c>
      <c r="L57" s="16"/>
      <c r="M57" s="17"/>
      <c r="N57" s="14"/>
      <c r="O57" s="12"/>
    </row>
    <row r="58" spans="1:22" ht="15" customHeight="1" x14ac:dyDescent="0.35">
      <c r="A58" s="12"/>
      <c r="B58" s="27">
        <v>47</v>
      </c>
      <c r="C58" s="13" t="s">
        <v>81</v>
      </c>
      <c r="D58" s="13" t="s">
        <v>24</v>
      </c>
      <c r="E58" s="36">
        <f t="shared" ref="E58:K58" si="14">IFERROR((E50/E55),0)</f>
        <v>0.81801092733217595</v>
      </c>
      <c r="F58" s="36">
        <f t="shared" si="14"/>
        <v>0.95722946308852774</v>
      </c>
      <c r="G58" s="36">
        <f t="shared" si="14"/>
        <v>1.8200443505334758</v>
      </c>
      <c r="H58" s="36">
        <f t="shared" si="14"/>
        <v>0.70874350071785253</v>
      </c>
      <c r="I58" s="36">
        <f t="shared" si="14"/>
        <v>0.96957778105646497</v>
      </c>
      <c r="J58" s="37">
        <f t="shared" si="14"/>
        <v>0.99596185204517218</v>
      </c>
      <c r="K58" s="37">
        <f t="shared" si="14"/>
        <v>1.1649275246939206</v>
      </c>
      <c r="L58" s="16"/>
      <c r="M58" s="17"/>
      <c r="N58" s="14"/>
      <c r="O58" s="12"/>
    </row>
    <row r="59" spans="1:22" ht="15" customHeight="1" x14ac:dyDescent="0.35">
      <c r="A59" s="12"/>
      <c r="B59" s="27">
        <v>48</v>
      </c>
      <c r="C59" s="13" t="s">
        <v>82</v>
      </c>
      <c r="D59" s="13" t="s">
        <v>12</v>
      </c>
      <c r="E59" s="3">
        <v>4613938</v>
      </c>
      <c r="F59" s="3">
        <v>4344990</v>
      </c>
      <c r="G59" s="3">
        <v>3737706</v>
      </c>
      <c r="H59" s="79">
        <v>3864423</v>
      </c>
      <c r="I59" s="79">
        <v>3558617</v>
      </c>
      <c r="J59" s="79">
        <v>3617934000</v>
      </c>
      <c r="K59" s="79">
        <v>355515000</v>
      </c>
      <c r="L59" s="16"/>
      <c r="M59" s="14"/>
      <c r="N59" s="14"/>
      <c r="O59" s="12"/>
    </row>
    <row r="60" spans="1:22" ht="15" customHeight="1" x14ac:dyDescent="0.35">
      <c r="A60" s="12"/>
      <c r="B60" s="27">
        <v>49</v>
      </c>
      <c r="C60" s="13" t="s">
        <v>83</v>
      </c>
      <c r="D60" s="13" t="s">
        <v>12</v>
      </c>
      <c r="E60" s="3">
        <v>2434209</v>
      </c>
      <c r="F60" s="3">
        <v>2186337</v>
      </c>
      <c r="G60" s="3">
        <v>1969313</v>
      </c>
      <c r="H60" s="79">
        <v>2193595</v>
      </c>
      <c r="I60" s="79">
        <v>1834629</v>
      </c>
      <c r="J60" s="79">
        <v>2220552000</v>
      </c>
      <c r="K60" s="79">
        <v>296176000</v>
      </c>
      <c r="L60" s="16"/>
      <c r="M60" s="14"/>
      <c r="N60" s="14"/>
      <c r="O60" s="12"/>
    </row>
    <row r="61" spans="1:22" ht="15" customHeight="1" x14ac:dyDescent="0.35">
      <c r="A61" s="12"/>
      <c r="B61" s="27">
        <v>50</v>
      </c>
      <c r="C61" s="13" t="s">
        <v>84</v>
      </c>
      <c r="D61" s="13" t="s">
        <v>12</v>
      </c>
      <c r="E61" s="79">
        <v>474095</v>
      </c>
      <c r="F61" s="79">
        <v>0</v>
      </c>
      <c r="G61" s="79">
        <v>255749</v>
      </c>
      <c r="H61" s="79">
        <f>156642+401</f>
        <v>157043</v>
      </c>
      <c r="I61" s="79">
        <v>0</v>
      </c>
      <c r="J61" s="79">
        <v>0</v>
      </c>
      <c r="K61" s="79">
        <v>0</v>
      </c>
      <c r="L61" s="16"/>
      <c r="M61" s="14"/>
      <c r="N61" s="14"/>
      <c r="O61" s="12"/>
    </row>
    <row r="62" spans="1:22" ht="15" customHeight="1" x14ac:dyDescent="0.35">
      <c r="A62" s="12"/>
      <c r="B62" s="27">
        <v>51</v>
      </c>
      <c r="C62" s="13" t="s">
        <v>85</v>
      </c>
      <c r="D62" s="13" t="s">
        <v>12</v>
      </c>
      <c r="E62" s="79">
        <v>148086</v>
      </c>
      <c r="F62" s="79">
        <v>119894</v>
      </c>
      <c r="G62" s="79">
        <v>112314</v>
      </c>
      <c r="H62" s="79">
        <v>153539</v>
      </c>
      <c r="I62" s="79">
        <f>92626+122858</f>
        <v>215484</v>
      </c>
      <c r="J62" s="79">
        <v>211284000</v>
      </c>
      <c r="K62" s="79">
        <v>162058000</v>
      </c>
      <c r="L62" s="16"/>
      <c r="M62" s="43"/>
      <c r="N62" s="14"/>
      <c r="O62" s="12"/>
    </row>
    <row r="63" spans="1:22" ht="15" hidden="1" customHeight="1" x14ac:dyDescent="0.35">
      <c r="A63" s="12"/>
      <c r="B63" s="44"/>
      <c r="C63" s="12"/>
      <c r="D63" s="12"/>
      <c r="E63" s="45"/>
      <c r="F63" s="45"/>
      <c r="G63" s="45"/>
      <c r="H63" s="45"/>
      <c r="I63" s="45"/>
      <c r="J63" s="45"/>
      <c r="K63" s="45"/>
      <c r="L63" s="46"/>
      <c r="M63" s="47"/>
      <c r="N63" s="45"/>
      <c r="O63" s="12"/>
    </row>
    <row r="64" spans="1:22" ht="15" customHeight="1" x14ac:dyDescent="0.35">
      <c r="A64" s="12"/>
      <c r="B64" s="48" t="s">
        <v>86</v>
      </c>
      <c r="C64" s="49"/>
      <c r="D64" s="49"/>
      <c r="E64" s="26"/>
      <c r="F64" s="26"/>
      <c r="G64" s="26"/>
      <c r="H64" s="26"/>
      <c r="I64" s="26"/>
      <c r="J64" s="26"/>
      <c r="K64" s="26"/>
      <c r="L64" s="24"/>
      <c r="M64" s="25"/>
      <c r="N64" s="26"/>
      <c r="O64" s="12"/>
      <c r="T64" s="14"/>
      <c r="U64" s="15"/>
      <c r="V64" s="50"/>
    </row>
    <row r="65" spans="1:22" ht="15" customHeight="1" x14ac:dyDescent="0.35">
      <c r="A65" s="12"/>
      <c r="B65" s="27">
        <v>1</v>
      </c>
      <c r="C65" s="13" t="s">
        <v>87</v>
      </c>
      <c r="D65" s="20" t="s">
        <v>88</v>
      </c>
      <c r="E65" s="51">
        <v>3</v>
      </c>
      <c r="F65" s="51">
        <v>3</v>
      </c>
      <c r="G65" s="51">
        <v>3</v>
      </c>
      <c r="H65" s="51">
        <v>3</v>
      </c>
      <c r="I65" s="51">
        <v>3</v>
      </c>
      <c r="J65" s="51">
        <v>3</v>
      </c>
      <c r="K65" s="51">
        <v>3</v>
      </c>
      <c r="L65" s="51">
        <v>3</v>
      </c>
      <c r="M65" s="17"/>
      <c r="N65" s="14"/>
      <c r="O65" s="12"/>
      <c r="T65" s="14"/>
      <c r="U65" s="15"/>
      <c r="V65" s="50"/>
    </row>
    <row r="66" spans="1:22" ht="15" customHeight="1" x14ac:dyDescent="0.35">
      <c r="A66" s="12"/>
      <c r="B66" s="27">
        <v>2</v>
      </c>
      <c r="C66" s="13" t="s">
        <v>89</v>
      </c>
      <c r="D66" s="40" t="s">
        <v>90</v>
      </c>
      <c r="E66" s="51">
        <v>2</v>
      </c>
      <c r="F66" s="51">
        <v>2</v>
      </c>
      <c r="G66" s="51">
        <v>1</v>
      </c>
      <c r="H66" s="51">
        <v>1</v>
      </c>
      <c r="I66" s="51">
        <v>1</v>
      </c>
      <c r="J66" s="51">
        <v>1</v>
      </c>
      <c r="K66" s="51">
        <v>1</v>
      </c>
      <c r="L66" s="51">
        <v>1</v>
      </c>
      <c r="M66" s="17"/>
      <c r="N66" s="14"/>
      <c r="O66" s="12"/>
      <c r="T66" s="14"/>
      <c r="U66" s="15"/>
      <c r="V66" s="50"/>
    </row>
    <row r="67" spans="1:22" ht="15" customHeight="1" x14ac:dyDescent="0.35">
      <c r="A67" s="12"/>
      <c r="B67" s="27">
        <v>3</v>
      </c>
      <c r="C67" s="13" t="s">
        <v>91</v>
      </c>
      <c r="D67" s="20" t="s">
        <v>24</v>
      </c>
      <c r="E67" s="51">
        <f>E65+E66</f>
        <v>5</v>
      </c>
      <c r="F67" s="51">
        <f>F65+F66</f>
        <v>5</v>
      </c>
      <c r="G67" s="51">
        <f t="shared" ref="G67:L67" si="15">G65+G66</f>
        <v>4</v>
      </c>
      <c r="H67" s="51">
        <f t="shared" si="15"/>
        <v>4</v>
      </c>
      <c r="I67" s="51">
        <f t="shared" si="15"/>
        <v>4</v>
      </c>
      <c r="J67" s="51">
        <f t="shared" si="15"/>
        <v>4</v>
      </c>
      <c r="K67" s="51">
        <f t="shared" si="15"/>
        <v>4</v>
      </c>
      <c r="L67" s="51">
        <f t="shared" si="15"/>
        <v>4</v>
      </c>
      <c r="M67" s="17"/>
      <c r="N67" s="14"/>
      <c r="O67" s="12"/>
      <c r="T67" s="14"/>
      <c r="U67" s="15"/>
      <c r="V67" s="50"/>
    </row>
    <row r="68" spans="1:22" ht="15" customHeight="1" x14ac:dyDescent="0.35">
      <c r="A68" s="12"/>
      <c r="B68" s="27">
        <v>4</v>
      </c>
      <c r="C68" s="13" t="s">
        <v>92</v>
      </c>
      <c r="D68" s="20" t="s">
        <v>93</v>
      </c>
      <c r="E68" s="51">
        <v>2588</v>
      </c>
      <c r="F68" s="51">
        <v>2384</v>
      </c>
      <c r="G68" s="51">
        <v>2406</v>
      </c>
      <c r="H68" s="51">
        <v>1371</v>
      </c>
      <c r="I68" s="51">
        <v>1344</v>
      </c>
      <c r="J68" s="14"/>
      <c r="K68" s="14"/>
      <c r="L68" s="16"/>
      <c r="M68" s="17"/>
      <c r="N68" s="14"/>
      <c r="O68" s="12"/>
      <c r="T68" s="14"/>
      <c r="U68" s="15"/>
      <c r="V68" s="50"/>
    </row>
    <row r="69" spans="1:22" ht="15" customHeight="1" x14ac:dyDescent="0.35">
      <c r="A69" s="12"/>
      <c r="B69" s="27">
        <v>5</v>
      </c>
      <c r="C69" s="13" t="s">
        <v>94</v>
      </c>
      <c r="D69" s="20" t="s">
        <v>93</v>
      </c>
      <c r="E69" s="52">
        <v>236</v>
      </c>
      <c r="F69" s="51">
        <v>236</v>
      </c>
      <c r="G69" s="51">
        <v>233</v>
      </c>
      <c r="H69" s="51">
        <v>82</v>
      </c>
      <c r="I69" s="51">
        <v>98</v>
      </c>
      <c r="J69" s="14"/>
      <c r="K69" s="14"/>
      <c r="L69" s="16"/>
      <c r="M69" s="17"/>
      <c r="N69" s="14"/>
      <c r="O69" s="12"/>
      <c r="T69" s="14"/>
      <c r="U69" s="15"/>
      <c r="V69" s="50"/>
    </row>
    <row r="70" spans="1:22" ht="15" customHeight="1" x14ac:dyDescent="0.35">
      <c r="A70" s="12"/>
      <c r="B70" s="27">
        <v>6</v>
      </c>
      <c r="C70" s="13" t="s">
        <v>95</v>
      </c>
      <c r="D70" s="20" t="s">
        <v>93</v>
      </c>
      <c r="E70" s="51">
        <v>21</v>
      </c>
      <c r="F70" s="51">
        <v>21</v>
      </c>
      <c r="G70" s="53">
        <v>21</v>
      </c>
      <c r="H70" s="53" t="s">
        <v>55</v>
      </c>
      <c r="I70" s="53" t="s">
        <v>55</v>
      </c>
      <c r="J70" s="14"/>
      <c r="K70" s="14"/>
      <c r="L70" s="16"/>
      <c r="M70" s="17"/>
      <c r="N70" s="14"/>
      <c r="O70" s="12"/>
      <c r="T70" s="14"/>
      <c r="U70" s="15"/>
      <c r="V70" s="50"/>
    </row>
    <row r="71" spans="1:22" ht="15" customHeight="1" x14ac:dyDescent="0.35">
      <c r="A71" s="12"/>
      <c r="B71" s="27">
        <v>7</v>
      </c>
      <c r="C71" s="13" t="s">
        <v>96</v>
      </c>
      <c r="D71" s="40" t="s">
        <v>97</v>
      </c>
      <c r="E71" s="53">
        <v>0</v>
      </c>
      <c r="F71" s="53">
        <v>2</v>
      </c>
      <c r="G71" s="53">
        <v>0</v>
      </c>
      <c r="H71" s="53">
        <v>0</v>
      </c>
      <c r="I71" s="53">
        <v>0</v>
      </c>
      <c r="J71" s="14"/>
      <c r="K71" s="14"/>
      <c r="L71" s="16"/>
      <c r="M71" s="17"/>
      <c r="N71" s="14"/>
      <c r="O71" s="12"/>
      <c r="T71" s="14"/>
      <c r="U71" s="15"/>
      <c r="V71" s="50"/>
    </row>
    <row r="72" spans="1:22" ht="15" customHeight="1" x14ac:dyDescent="0.35">
      <c r="A72" s="12"/>
      <c r="B72" s="27">
        <v>8</v>
      </c>
      <c r="C72" s="13" t="s">
        <v>98</v>
      </c>
      <c r="D72" s="20"/>
      <c r="E72" s="53">
        <v>0</v>
      </c>
      <c r="F72" s="53">
        <v>0</v>
      </c>
      <c r="G72" s="53" t="s">
        <v>55</v>
      </c>
      <c r="H72" s="53" t="s">
        <v>55</v>
      </c>
      <c r="I72" s="53" t="s">
        <v>55</v>
      </c>
      <c r="J72" s="14"/>
      <c r="K72" s="14"/>
      <c r="L72" s="16"/>
      <c r="M72" s="17"/>
      <c r="N72" s="14"/>
      <c r="O72" s="12"/>
      <c r="T72" s="14"/>
      <c r="U72" s="15"/>
      <c r="V72" s="50"/>
    </row>
    <row r="73" spans="1:22" ht="15" hidden="1" customHeight="1" x14ac:dyDescent="0.35">
      <c r="A73" s="12"/>
      <c r="B73" s="48" t="s">
        <v>99</v>
      </c>
      <c r="C73" s="49"/>
      <c r="D73" s="49"/>
      <c r="E73" s="26"/>
      <c r="F73" s="26"/>
      <c r="G73" s="26"/>
      <c r="H73" s="26"/>
      <c r="I73" s="26"/>
      <c r="J73" s="26"/>
      <c r="K73" s="26"/>
      <c r="L73" s="24"/>
      <c r="M73" s="25"/>
      <c r="N73" s="26"/>
      <c r="O73" s="12"/>
      <c r="T73" s="14"/>
      <c r="U73" s="15"/>
      <c r="V73" s="50"/>
    </row>
    <row r="74" spans="1:22" ht="15" hidden="1" customHeight="1" x14ac:dyDescent="0.35">
      <c r="A74" s="12"/>
      <c r="B74" s="27">
        <v>1</v>
      </c>
      <c r="C74" s="13" t="s">
        <v>100</v>
      </c>
      <c r="D74" s="40" t="s">
        <v>101</v>
      </c>
      <c r="E74" s="53" t="s">
        <v>55</v>
      </c>
      <c r="F74" s="53">
        <v>36.520000000000003</v>
      </c>
      <c r="G74" s="53" t="s">
        <v>55</v>
      </c>
      <c r="H74" s="53" t="s">
        <v>55</v>
      </c>
      <c r="I74" s="53" t="s">
        <v>55</v>
      </c>
      <c r="J74" s="14"/>
      <c r="K74" s="14"/>
      <c r="L74" s="16"/>
      <c r="M74" s="17"/>
      <c r="N74" s="14"/>
      <c r="O74" s="12"/>
      <c r="T74" s="14"/>
      <c r="U74" s="15"/>
      <c r="V74" s="50"/>
    </row>
    <row r="75" spans="1:22" ht="15" hidden="1" customHeight="1" x14ac:dyDescent="0.35">
      <c r="A75" s="12"/>
      <c r="B75" s="27">
        <v>2</v>
      </c>
      <c r="C75" s="13" t="s">
        <v>102</v>
      </c>
      <c r="D75" s="40" t="s">
        <v>101</v>
      </c>
      <c r="E75" s="53" t="s">
        <v>55</v>
      </c>
      <c r="F75" s="53">
        <v>20.02</v>
      </c>
      <c r="G75" s="53" t="s">
        <v>55</v>
      </c>
      <c r="H75" s="53" t="s">
        <v>55</v>
      </c>
      <c r="I75" s="53" t="s">
        <v>55</v>
      </c>
      <c r="J75" s="14"/>
      <c r="K75" s="14"/>
      <c r="L75" s="16"/>
      <c r="M75" s="17"/>
      <c r="N75" s="14"/>
      <c r="O75" s="12"/>
      <c r="T75" s="14"/>
      <c r="U75" s="15"/>
      <c r="V75" s="50"/>
    </row>
    <row r="76" spans="1:22" ht="15" hidden="1" customHeight="1" x14ac:dyDescent="0.35">
      <c r="A76" s="12"/>
      <c r="B76" s="27">
        <v>3</v>
      </c>
      <c r="C76" s="13" t="s">
        <v>103</v>
      </c>
      <c r="D76" s="40" t="s">
        <v>101</v>
      </c>
      <c r="E76" s="53" t="s">
        <v>55</v>
      </c>
      <c r="F76" s="53">
        <v>96.08</v>
      </c>
      <c r="G76" s="53" t="s">
        <v>55</v>
      </c>
      <c r="H76" s="53" t="s">
        <v>55</v>
      </c>
      <c r="I76" s="53" t="s">
        <v>55</v>
      </c>
      <c r="J76" s="14"/>
      <c r="K76" s="14"/>
      <c r="L76" s="16"/>
      <c r="M76" s="17"/>
      <c r="N76" s="14"/>
      <c r="O76" s="12"/>
      <c r="T76" s="14"/>
      <c r="U76" s="15"/>
      <c r="V76" s="50"/>
    </row>
    <row r="77" spans="1:22" ht="15" hidden="1" customHeight="1" x14ac:dyDescent="0.35">
      <c r="A77" s="12"/>
      <c r="B77" s="44"/>
      <c r="C77" s="12"/>
      <c r="D77" s="12"/>
      <c r="E77" s="45"/>
      <c r="F77" s="45"/>
      <c r="G77" s="45"/>
      <c r="H77" s="45"/>
      <c r="I77" s="45"/>
      <c r="J77" s="45"/>
      <c r="K77" s="45"/>
      <c r="L77" s="46"/>
      <c r="M77" s="47"/>
      <c r="N77" s="45"/>
      <c r="O77" s="12"/>
    </row>
    <row r="78" spans="1:22" ht="15" hidden="1" customHeight="1" x14ac:dyDescent="0.35">
      <c r="A78" s="12"/>
      <c r="B78" s="54" t="s">
        <v>104</v>
      </c>
      <c r="C78" s="12"/>
      <c r="D78" s="12"/>
      <c r="E78" s="45"/>
      <c r="F78" s="45"/>
      <c r="G78" s="45"/>
      <c r="H78" s="45"/>
      <c r="I78" s="45"/>
      <c r="J78" s="45"/>
      <c r="K78" s="45"/>
      <c r="L78" s="46"/>
      <c r="M78" s="47"/>
      <c r="N78" s="45"/>
      <c r="O78" s="12"/>
    </row>
    <row r="79" spans="1:22" ht="15" hidden="1" customHeight="1" x14ac:dyDescent="0.35">
      <c r="A79" s="12"/>
      <c r="B79" s="48" t="s">
        <v>105</v>
      </c>
      <c r="C79" s="49"/>
      <c r="D79" s="49"/>
      <c r="E79" s="26"/>
      <c r="F79" s="26"/>
      <c r="G79" s="26"/>
      <c r="H79" s="26"/>
      <c r="I79" s="26"/>
      <c r="J79" s="26"/>
      <c r="K79" s="26"/>
      <c r="L79" s="24"/>
      <c r="M79" s="25"/>
      <c r="N79" s="26"/>
      <c r="O79" s="12"/>
    </row>
    <row r="80" spans="1:22" ht="15" hidden="1" customHeight="1" x14ac:dyDescent="0.35">
      <c r="A80" s="12"/>
      <c r="B80" s="27">
        <v>130</v>
      </c>
      <c r="C80" s="55" t="s">
        <v>106</v>
      </c>
      <c r="D80" s="42" t="s">
        <v>107</v>
      </c>
      <c r="E80" s="34">
        <v>50458511</v>
      </c>
      <c r="F80" s="34">
        <v>52564812.208666697</v>
      </c>
      <c r="G80" s="33"/>
      <c r="H80" s="33"/>
      <c r="I80" s="33"/>
      <c r="J80" s="33"/>
      <c r="K80" s="33"/>
      <c r="L80" s="16"/>
      <c r="M80" s="17" t="s">
        <v>108</v>
      </c>
      <c r="N80" s="14"/>
      <c r="O80" s="12"/>
    </row>
    <row r="81" spans="1:15" ht="15" hidden="1" customHeight="1" x14ac:dyDescent="0.35">
      <c r="A81" s="12"/>
      <c r="B81" s="27">
        <v>131</v>
      </c>
      <c r="C81" s="13" t="s">
        <v>109</v>
      </c>
      <c r="D81" s="42" t="s">
        <v>107</v>
      </c>
      <c r="E81" s="34">
        <v>2555287</v>
      </c>
      <c r="F81" s="34">
        <v>371345</v>
      </c>
      <c r="G81" s="33"/>
      <c r="H81" s="33"/>
      <c r="I81" s="33"/>
      <c r="J81" s="33"/>
      <c r="K81" s="80"/>
      <c r="L81" s="16"/>
      <c r="M81" s="17" t="s">
        <v>110</v>
      </c>
      <c r="N81" s="14" t="s">
        <v>111</v>
      </c>
      <c r="O81" s="12"/>
    </row>
    <row r="82" spans="1:15" ht="15" hidden="1" customHeight="1" x14ac:dyDescent="0.35">
      <c r="A82" s="12"/>
      <c r="B82" s="27">
        <v>132</v>
      </c>
      <c r="C82" s="13" t="s">
        <v>112</v>
      </c>
      <c r="D82" s="42" t="s">
        <v>107</v>
      </c>
      <c r="E82" s="34">
        <v>3374972</v>
      </c>
      <c r="F82" s="34"/>
      <c r="G82" s="33"/>
      <c r="H82" s="33"/>
      <c r="I82" s="33"/>
      <c r="J82" s="33"/>
      <c r="K82" s="33"/>
      <c r="L82" s="16"/>
      <c r="M82" s="17" t="s">
        <v>113</v>
      </c>
      <c r="N82" s="14"/>
      <c r="O82" s="12"/>
    </row>
    <row r="83" spans="1:15" ht="15" hidden="1" customHeight="1" x14ac:dyDescent="0.35">
      <c r="A83" s="12"/>
      <c r="B83" s="27">
        <v>133</v>
      </c>
      <c r="C83" s="13" t="s">
        <v>114</v>
      </c>
      <c r="D83" s="13" t="s">
        <v>24</v>
      </c>
      <c r="E83" s="34">
        <f>E81+E80+E82</f>
        <v>56388770</v>
      </c>
      <c r="F83" s="34">
        <f t="shared" ref="F83:K83" si="16">F81+F80</f>
        <v>52936157.208666697</v>
      </c>
      <c r="G83" s="34">
        <f t="shared" si="16"/>
        <v>0</v>
      </c>
      <c r="H83" s="34">
        <f t="shared" si="16"/>
        <v>0</v>
      </c>
      <c r="I83" s="34">
        <f t="shared" si="16"/>
        <v>0</v>
      </c>
      <c r="J83" s="34">
        <f t="shared" si="16"/>
        <v>0</v>
      </c>
      <c r="K83" s="34">
        <f t="shared" si="16"/>
        <v>0</v>
      </c>
      <c r="L83" s="16"/>
      <c r="M83" s="17"/>
      <c r="N83" s="14"/>
      <c r="O83" s="12"/>
    </row>
    <row r="84" spans="1:15" ht="15" hidden="1" customHeight="1" x14ac:dyDescent="0.35">
      <c r="A84" s="12"/>
      <c r="B84" s="27">
        <v>134</v>
      </c>
      <c r="C84" s="13" t="s">
        <v>115</v>
      </c>
      <c r="D84" s="13" t="s">
        <v>24</v>
      </c>
      <c r="E84" s="32">
        <f t="shared" ref="E84:K84" si="17">IFERROR(E81/E83,0)</f>
        <v>4.5315530024861335E-2</v>
      </c>
      <c r="F84" s="32">
        <f t="shared" si="17"/>
        <v>7.0149595206960638E-3</v>
      </c>
      <c r="G84" s="32">
        <f t="shared" si="17"/>
        <v>0</v>
      </c>
      <c r="H84" s="32">
        <f t="shared" si="17"/>
        <v>0</v>
      </c>
      <c r="I84" s="32">
        <f t="shared" si="17"/>
        <v>0</v>
      </c>
      <c r="J84" s="32">
        <f t="shared" si="17"/>
        <v>0</v>
      </c>
      <c r="K84" s="32">
        <f t="shared" si="17"/>
        <v>0</v>
      </c>
      <c r="L84" s="16"/>
      <c r="M84" s="17"/>
      <c r="N84" s="14"/>
      <c r="O84" s="12"/>
    </row>
    <row r="85" spans="1:15" ht="15" hidden="1" customHeight="1" x14ac:dyDescent="0.35">
      <c r="A85" s="12"/>
      <c r="B85" s="27">
        <v>135</v>
      </c>
      <c r="C85" s="21" t="s">
        <v>116</v>
      </c>
      <c r="D85" s="55" t="s">
        <v>24</v>
      </c>
      <c r="E85" s="56">
        <f>E83/Labour!E18</f>
        <v>11.962765901024463</v>
      </c>
      <c r="F85" s="57">
        <f>IFERROR(IF(ISBLANK(#REF!),(F83*1000000)/#REF!,(F83*1000000)/#REF!),0)</f>
        <v>0</v>
      </c>
      <c r="G85" s="57">
        <f>IFERROR(IF(ISBLANK(#REF!),(G83*1000000)/#REF!,(G83*1000000)/#REF!),0)</f>
        <v>0</v>
      </c>
      <c r="H85" s="57">
        <f>IFERROR(IF(ISBLANK(#REF!),(H83*1000000)/#REF!,(H83*1000000)/#REF!),0)</f>
        <v>0</v>
      </c>
      <c r="I85" s="57">
        <f>IFERROR(IF(ISBLANK(#REF!),(I83*1000000)/#REF!,(I83*1000000)/#REF!),0)</f>
        <v>0</v>
      </c>
      <c r="J85" s="57">
        <f>IFERROR(IF(ISBLANK(#REF!),(J83*1000000)/#REF!,(J83*1000000)/#REF!),0)</f>
        <v>0</v>
      </c>
      <c r="K85" s="57">
        <f>IFERROR(IF(ISBLANK(#REF!),(K83*1000000)/#REF!,(K83*1000000)/#REF!),0)</f>
        <v>0</v>
      </c>
      <c r="L85" s="16"/>
      <c r="M85" s="17"/>
      <c r="N85" s="14"/>
      <c r="O85" s="12"/>
    </row>
    <row r="86" spans="1:15" ht="15" hidden="1" customHeight="1" x14ac:dyDescent="0.35">
      <c r="A86" s="12"/>
      <c r="B86" s="27">
        <v>136</v>
      </c>
      <c r="C86" s="13" t="s">
        <v>117</v>
      </c>
      <c r="D86" s="42" t="s">
        <v>107</v>
      </c>
      <c r="E86" s="33">
        <f>E80/1000</f>
        <v>50458.510999999999</v>
      </c>
      <c r="F86" s="33">
        <f>52564812/1000</f>
        <v>52564.811999999998</v>
      </c>
      <c r="G86" s="33">
        <v>52189.930999999997</v>
      </c>
      <c r="H86" s="33">
        <v>53807</v>
      </c>
      <c r="I86" s="33">
        <f>52288542/1000</f>
        <v>52288.542000000001</v>
      </c>
      <c r="J86" s="33">
        <f>50379152/1000</f>
        <v>50379.152000000002</v>
      </c>
      <c r="K86" s="33"/>
      <c r="L86" s="16" t="s">
        <v>118</v>
      </c>
      <c r="M86" s="17" t="s">
        <v>113</v>
      </c>
      <c r="N86" s="14"/>
      <c r="O86" s="12"/>
    </row>
    <row r="87" spans="1:15" ht="15" hidden="1" customHeight="1" x14ac:dyDescent="0.35">
      <c r="A87" s="12"/>
      <c r="B87" s="27">
        <v>137</v>
      </c>
      <c r="C87" s="13" t="s">
        <v>119</v>
      </c>
      <c r="D87" s="42" t="s">
        <v>107</v>
      </c>
      <c r="E87" s="34">
        <f>E81/1000</f>
        <v>2555.2869999999998</v>
      </c>
      <c r="F87" s="34">
        <f>F81/1000</f>
        <v>371.34500000000003</v>
      </c>
      <c r="G87" s="33"/>
      <c r="H87" s="33"/>
      <c r="I87" s="33"/>
      <c r="J87" s="33"/>
      <c r="K87" s="33"/>
      <c r="L87" s="16"/>
      <c r="M87" s="17" t="s">
        <v>113</v>
      </c>
      <c r="N87" s="14"/>
      <c r="O87" s="12"/>
    </row>
    <row r="88" spans="1:15" ht="15" hidden="1" customHeight="1" x14ac:dyDescent="0.35">
      <c r="A88" s="12"/>
      <c r="B88" s="27">
        <v>138</v>
      </c>
      <c r="C88" s="13" t="s">
        <v>120</v>
      </c>
      <c r="D88" s="42" t="s">
        <v>107</v>
      </c>
      <c r="E88" s="34">
        <f>E83/1000</f>
        <v>56388.77</v>
      </c>
      <c r="F88" s="34">
        <f t="shared" ref="F88:K88" si="18">F86+F87</f>
        <v>52936.156999999999</v>
      </c>
      <c r="G88" s="34">
        <f t="shared" si="18"/>
        <v>52189.930999999997</v>
      </c>
      <c r="H88" s="34">
        <f t="shared" si="18"/>
        <v>53807</v>
      </c>
      <c r="I88" s="34">
        <f t="shared" si="18"/>
        <v>52288.542000000001</v>
      </c>
      <c r="J88" s="34">
        <f t="shared" si="18"/>
        <v>50379.152000000002</v>
      </c>
      <c r="K88" s="34">
        <f t="shared" si="18"/>
        <v>0</v>
      </c>
      <c r="L88" s="16"/>
      <c r="M88" s="17"/>
      <c r="N88" s="14"/>
      <c r="O88" s="12"/>
    </row>
    <row r="89" spans="1:15" ht="15" hidden="1" customHeight="1" x14ac:dyDescent="0.35">
      <c r="A89" s="12"/>
      <c r="B89" s="27">
        <v>139</v>
      </c>
      <c r="C89" s="13" t="s">
        <v>121</v>
      </c>
      <c r="D89" s="13" t="s">
        <v>24</v>
      </c>
      <c r="E89" s="32">
        <f t="shared" ref="E89:K89" si="19">IFERROR(E87/E88,0)</f>
        <v>4.5315530024861335E-2</v>
      </c>
      <c r="F89" s="32">
        <f t="shared" si="19"/>
        <v>7.0149595483480227E-3</v>
      </c>
      <c r="G89" s="32">
        <f t="shared" si="19"/>
        <v>0</v>
      </c>
      <c r="H89" s="32">
        <f t="shared" si="19"/>
        <v>0</v>
      </c>
      <c r="I89" s="32">
        <f t="shared" si="19"/>
        <v>0</v>
      </c>
      <c r="J89" s="32">
        <f t="shared" si="19"/>
        <v>0</v>
      </c>
      <c r="K89" s="32">
        <f t="shared" si="19"/>
        <v>0</v>
      </c>
      <c r="L89" s="16"/>
      <c r="M89" s="17"/>
      <c r="N89" s="14"/>
      <c r="O89" s="12"/>
    </row>
    <row r="90" spans="1:15" ht="15" hidden="1" customHeight="1" x14ac:dyDescent="0.35">
      <c r="A90" s="12"/>
      <c r="B90" s="27">
        <v>140</v>
      </c>
      <c r="C90" s="13" t="s">
        <v>122</v>
      </c>
      <c r="D90" s="13" t="s">
        <v>24</v>
      </c>
      <c r="E90" s="57"/>
      <c r="F90" s="57">
        <f>IFERROR(IF(ISBLANK(#REF!),(F86*1000)/#REF!,(F86*1000)/#REF!),0)</f>
        <v>0</v>
      </c>
      <c r="G90" s="57">
        <f>IFERROR(IF(ISBLANK(#REF!),(G86*1000)/#REF!,(G86*1000)/#REF!),0)</f>
        <v>0</v>
      </c>
      <c r="H90" s="57">
        <f>IFERROR(IF(ISBLANK(#REF!),(H86*1000)/#REF!,(H86*1000)/#REF!),0)</f>
        <v>0</v>
      </c>
      <c r="I90" s="57">
        <f>IFERROR(IF(ISBLANK(#REF!),(I86*1000)/#REF!,(I86*1000)/#REF!),0)</f>
        <v>0</v>
      </c>
      <c r="J90" s="57">
        <f>IFERROR(IF(ISBLANK(#REF!),(J86*1000)/#REF!,(J86*1000)/#REF!),0)</f>
        <v>0</v>
      </c>
      <c r="K90" s="57">
        <f>IFERROR(IF(ISBLANK(#REF!),(K86*1000)/#REF!,(K86*1000)/#REF!),0)</f>
        <v>0</v>
      </c>
      <c r="L90" s="16"/>
      <c r="M90" s="17"/>
      <c r="N90" s="14"/>
      <c r="O90" s="12"/>
    </row>
    <row r="91" spans="1:15" ht="15" hidden="1" customHeight="1" x14ac:dyDescent="0.35">
      <c r="A91" s="12"/>
      <c r="B91" s="27">
        <v>141</v>
      </c>
      <c r="C91" s="13" t="s">
        <v>123</v>
      </c>
      <c r="D91" s="13" t="s">
        <v>24</v>
      </c>
      <c r="E91" s="34">
        <f t="shared" ref="E91:K91" si="20">E86*3.6</f>
        <v>181650.63959999999</v>
      </c>
      <c r="F91" s="34">
        <f t="shared" si="20"/>
        <v>189233.32319999998</v>
      </c>
      <c r="G91" s="34">
        <f t="shared" si="20"/>
        <v>187883.75159999999</v>
      </c>
      <c r="H91" s="34">
        <f t="shared" si="20"/>
        <v>193705.2</v>
      </c>
      <c r="I91" s="34">
        <f t="shared" si="20"/>
        <v>188238.7512</v>
      </c>
      <c r="J91" s="34">
        <f t="shared" si="20"/>
        <v>181364.94720000002</v>
      </c>
      <c r="K91" s="34">
        <f t="shared" si="20"/>
        <v>0</v>
      </c>
      <c r="L91" s="16"/>
      <c r="M91" s="17"/>
      <c r="N91" s="14"/>
      <c r="O91" s="12"/>
    </row>
    <row r="92" spans="1:15" ht="15" hidden="1" customHeight="1" x14ac:dyDescent="0.35">
      <c r="A92" s="12"/>
      <c r="B92" s="27">
        <v>142</v>
      </c>
      <c r="C92" s="13" t="s">
        <v>124</v>
      </c>
      <c r="D92" s="13" t="s">
        <v>24</v>
      </c>
      <c r="E92" s="81">
        <f t="shared" ref="E92:K92" si="21">E83+E91</f>
        <v>56570420.639600001</v>
      </c>
      <c r="F92" s="34">
        <f t="shared" si="21"/>
        <v>53125390.531866699</v>
      </c>
      <c r="G92" s="34">
        <f t="shared" si="21"/>
        <v>187883.75159999999</v>
      </c>
      <c r="H92" s="34">
        <f t="shared" si="21"/>
        <v>193705.2</v>
      </c>
      <c r="I92" s="34">
        <f t="shared" si="21"/>
        <v>188238.7512</v>
      </c>
      <c r="J92" s="34">
        <f t="shared" si="21"/>
        <v>181364.94720000002</v>
      </c>
      <c r="K92" s="34">
        <f t="shared" si="21"/>
        <v>0</v>
      </c>
      <c r="L92" s="16"/>
      <c r="M92" s="17"/>
      <c r="N92" s="14"/>
      <c r="O92" s="12"/>
    </row>
    <row r="93" spans="1:15" ht="15" hidden="1" customHeight="1" x14ac:dyDescent="0.35">
      <c r="A93" s="12"/>
      <c r="B93" s="27">
        <v>143</v>
      </c>
      <c r="C93" s="13" t="s">
        <v>125</v>
      </c>
      <c r="D93" s="13" t="s">
        <v>24</v>
      </c>
      <c r="E93" s="57">
        <f>IFERROR(IF(ISBLANK(#REF!),(E92*1000000)/#REF!,(E92*1000000)/#REF!),0)</f>
        <v>0</v>
      </c>
      <c r="F93" s="57">
        <f>IFERROR(IF(ISBLANK(#REF!),(F92*1000000)/#REF!,(F92*1000000)/#REF!),0)</f>
        <v>0</v>
      </c>
      <c r="G93" s="57">
        <f>IFERROR(IF(ISBLANK(#REF!),(G92*1000000)/#REF!,(G92*1000000)/#REF!),0)</f>
        <v>0</v>
      </c>
      <c r="H93" s="57">
        <f>IFERROR(IF(ISBLANK(#REF!),(H92*1000000)/#REF!,(H92*1000000)/#REF!),0)</f>
        <v>0</v>
      </c>
      <c r="I93" s="57">
        <f>IFERROR(IF(ISBLANK(#REF!),(I92*1000000)/#REF!,(I92*1000000)/#REF!),0)</f>
        <v>0</v>
      </c>
      <c r="J93" s="57">
        <f>IFERROR(IF(ISBLANK(#REF!),(J92*1000000)/#REF!,(J92*1000000)/#REF!),0)</f>
        <v>0</v>
      </c>
      <c r="K93" s="57">
        <f>IFERROR(IF(ISBLANK(#REF!),(K92*1000000)/#REF!,(K92*1000000)/#REF!),0)</f>
        <v>0</v>
      </c>
      <c r="L93" s="16"/>
      <c r="M93" s="17"/>
      <c r="N93" s="14"/>
      <c r="O93" s="12"/>
    </row>
    <row r="94" spans="1:15" ht="15" hidden="1" customHeight="1" x14ac:dyDescent="0.35">
      <c r="A94" s="12"/>
      <c r="B94" s="48" t="s">
        <v>126</v>
      </c>
      <c r="C94" s="49"/>
      <c r="D94" s="49"/>
      <c r="E94" s="26"/>
      <c r="F94" s="26"/>
      <c r="G94" s="26"/>
      <c r="H94" s="26"/>
      <c r="I94" s="26"/>
      <c r="J94" s="26"/>
      <c r="K94" s="26"/>
      <c r="L94" s="24"/>
      <c r="M94" s="25"/>
      <c r="N94" s="26"/>
      <c r="O94" s="12"/>
    </row>
    <row r="95" spans="1:15" ht="15" hidden="1" customHeight="1" x14ac:dyDescent="0.35">
      <c r="A95" s="12"/>
      <c r="B95" s="27">
        <v>144</v>
      </c>
      <c r="C95" s="13" t="s">
        <v>127</v>
      </c>
      <c r="D95" s="13" t="s">
        <v>128</v>
      </c>
      <c r="E95" s="33">
        <v>21220.824751501958</v>
      </c>
      <c r="F95" s="33">
        <v>18958</v>
      </c>
      <c r="G95" s="33">
        <v>14562</v>
      </c>
      <c r="H95" s="33">
        <v>16437</v>
      </c>
      <c r="I95" s="33">
        <v>16657</v>
      </c>
      <c r="J95" s="82">
        <v>16527</v>
      </c>
      <c r="K95" s="82">
        <v>14217</v>
      </c>
      <c r="L95" s="58"/>
      <c r="M95" s="14" t="s">
        <v>129</v>
      </c>
      <c r="N95" s="14" t="s">
        <v>130</v>
      </c>
      <c r="O95" s="12"/>
    </row>
    <row r="96" spans="1:15" ht="15" hidden="1" customHeight="1" x14ac:dyDescent="0.35">
      <c r="A96" s="12"/>
      <c r="B96" s="27">
        <v>145</v>
      </c>
      <c r="C96" s="13" t="s">
        <v>131</v>
      </c>
      <c r="D96" s="13" t="s">
        <v>128</v>
      </c>
      <c r="E96" s="33">
        <v>52477.149920000003</v>
      </c>
      <c r="F96" s="33">
        <v>55325</v>
      </c>
      <c r="G96" s="82">
        <v>52234</v>
      </c>
      <c r="H96" s="82">
        <v>55959</v>
      </c>
      <c r="I96" s="82">
        <v>54380</v>
      </c>
      <c r="J96" s="82">
        <v>47860</v>
      </c>
      <c r="K96" s="82">
        <v>48467</v>
      </c>
      <c r="L96" s="16"/>
      <c r="M96" s="14" t="s">
        <v>132</v>
      </c>
      <c r="N96" s="14" t="s">
        <v>130</v>
      </c>
      <c r="O96" s="12"/>
    </row>
    <row r="97" spans="1:18" ht="15" hidden="1" customHeight="1" x14ac:dyDescent="0.35">
      <c r="A97" s="12"/>
      <c r="B97" s="27">
        <v>146</v>
      </c>
      <c r="C97" s="13" t="s">
        <v>133</v>
      </c>
      <c r="D97" s="13" t="s">
        <v>128</v>
      </c>
      <c r="E97" s="33">
        <v>53280.184038919579</v>
      </c>
      <c r="F97" s="83">
        <v>48711.752670908805</v>
      </c>
      <c r="G97" s="33">
        <v>42817</v>
      </c>
      <c r="H97" s="33">
        <v>46883</v>
      </c>
      <c r="I97" s="33">
        <v>50774</v>
      </c>
      <c r="J97" s="33">
        <v>47669</v>
      </c>
      <c r="K97" s="33">
        <v>42562</v>
      </c>
      <c r="L97" s="16"/>
      <c r="M97" s="14" t="s">
        <v>134</v>
      </c>
      <c r="N97" s="14" t="s">
        <v>130</v>
      </c>
      <c r="O97" s="12"/>
    </row>
    <row r="98" spans="1:18" ht="15" hidden="1" customHeight="1" x14ac:dyDescent="0.35">
      <c r="A98" s="12"/>
      <c r="B98" s="27">
        <v>147</v>
      </c>
      <c r="C98" s="20" t="s">
        <v>135</v>
      </c>
      <c r="D98" s="13" t="s">
        <v>128</v>
      </c>
      <c r="E98" s="33">
        <v>6248.2949753799394</v>
      </c>
      <c r="F98" s="33">
        <v>6344</v>
      </c>
      <c r="G98" s="33"/>
      <c r="H98" s="33"/>
      <c r="I98" s="33"/>
      <c r="J98" s="33"/>
      <c r="K98" s="33"/>
      <c r="L98" s="16"/>
      <c r="M98" s="14"/>
      <c r="N98" s="14"/>
      <c r="O98" s="12"/>
    </row>
    <row r="99" spans="1:18" ht="15" hidden="1" customHeight="1" x14ac:dyDescent="0.35">
      <c r="A99" s="12"/>
      <c r="B99" s="27">
        <v>148</v>
      </c>
      <c r="C99" s="20" t="s">
        <v>136</v>
      </c>
      <c r="D99" s="13" t="s">
        <v>128</v>
      </c>
      <c r="E99" s="33">
        <v>14707.043046965173</v>
      </c>
      <c r="F99" s="33">
        <v>12453</v>
      </c>
      <c r="G99" s="33"/>
      <c r="H99" s="33"/>
      <c r="I99" s="33"/>
      <c r="J99" s="33"/>
      <c r="K99" s="33"/>
      <c r="L99" s="16"/>
      <c r="M99" s="14"/>
      <c r="N99" s="14"/>
      <c r="O99" s="12"/>
    </row>
    <row r="100" spans="1:18" ht="15" hidden="1" customHeight="1" x14ac:dyDescent="0.35">
      <c r="A100" s="12"/>
      <c r="B100" s="27">
        <v>149</v>
      </c>
      <c r="C100" s="20" t="s">
        <v>137</v>
      </c>
      <c r="D100" s="13" t="s">
        <v>128</v>
      </c>
      <c r="E100" s="33">
        <v>265.48672915684392</v>
      </c>
      <c r="F100" s="33">
        <v>161</v>
      </c>
      <c r="G100" s="33"/>
      <c r="H100" s="33"/>
      <c r="I100" s="33"/>
      <c r="J100" s="33"/>
      <c r="K100" s="33"/>
      <c r="L100" s="16"/>
      <c r="M100" s="14"/>
      <c r="N100" s="14"/>
      <c r="O100" s="12"/>
    </row>
    <row r="101" spans="1:18" ht="15" hidden="1" customHeight="1" x14ac:dyDescent="0.35">
      <c r="A101" s="12"/>
      <c r="B101" s="27">
        <v>150</v>
      </c>
      <c r="C101" s="20" t="s">
        <v>138</v>
      </c>
      <c r="D101" s="13" t="s">
        <v>128</v>
      </c>
      <c r="E101" s="33">
        <v>19190.57601939893</v>
      </c>
      <c r="F101" s="83">
        <v>20002.991419141763</v>
      </c>
      <c r="G101" s="33"/>
      <c r="H101" s="33"/>
      <c r="I101" s="33"/>
      <c r="J101" s="33"/>
      <c r="K101" s="33"/>
      <c r="L101" s="16"/>
      <c r="M101" s="14"/>
      <c r="N101" s="14"/>
      <c r="O101" s="12"/>
    </row>
    <row r="102" spans="1:18" ht="15" hidden="1" customHeight="1" x14ac:dyDescent="0.35">
      <c r="A102" s="12"/>
      <c r="B102" s="27">
        <v>151</v>
      </c>
      <c r="C102" s="20" t="s">
        <v>139</v>
      </c>
      <c r="D102" s="13" t="s">
        <v>128</v>
      </c>
      <c r="E102" s="33">
        <v>364.96067400000004</v>
      </c>
      <c r="F102" s="33">
        <v>347</v>
      </c>
      <c r="G102" s="33"/>
      <c r="H102" s="33"/>
      <c r="I102" s="33"/>
      <c r="J102" s="33"/>
      <c r="K102" s="33"/>
      <c r="L102" s="16"/>
      <c r="M102" s="14"/>
      <c r="N102" s="14"/>
      <c r="O102" s="12"/>
    </row>
    <row r="103" spans="1:18" ht="15" hidden="1" customHeight="1" x14ac:dyDescent="0.35">
      <c r="A103" s="12"/>
      <c r="B103" s="27">
        <v>152</v>
      </c>
      <c r="C103" s="20" t="s">
        <v>140</v>
      </c>
      <c r="D103" s="13" t="s">
        <v>128</v>
      </c>
      <c r="E103" s="33">
        <v>1062.8354541192716</v>
      </c>
      <c r="F103" s="33">
        <v>1657</v>
      </c>
      <c r="G103" s="33"/>
      <c r="H103" s="33"/>
      <c r="I103" s="33"/>
      <c r="J103" s="33"/>
      <c r="K103" s="33"/>
      <c r="L103" s="16"/>
      <c r="M103" s="14"/>
      <c r="N103" s="14"/>
      <c r="O103" s="12"/>
    </row>
    <row r="104" spans="1:18" ht="15" hidden="1" customHeight="1" x14ac:dyDescent="0.35">
      <c r="A104" s="12"/>
      <c r="B104" s="27">
        <v>153</v>
      </c>
      <c r="C104" s="174" t="s">
        <v>141</v>
      </c>
      <c r="D104" s="13" t="s">
        <v>128</v>
      </c>
      <c r="E104" s="33">
        <v>4074.829142709521</v>
      </c>
      <c r="F104" s="83">
        <v>2273.8777284611274</v>
      </c>
      <c r="G104" s="33"/>
      <c r="H104" s="33"/>
      <c r="I104" s="33"/>
      <c r="J104" s="33"/>
      <c r="K104" s="33"/>
      <c r="L104" s="16"/>
      <c r="M104" s="14"/>
      <c r="N104" s="14"/>
      <c r="O104" s="12"/>
    </row>
    <row r="105" spans="1:18" ht="15" hidden="1" customHeight="1" x14ac:dyDescent="0.35">
      <c r="A105" s="12"/>
      <c r="B105" s="27">
        <v>154</v>
      </c>
      <c r="C105" s="174"/>
      <c r="D105" s="13" t="s">
        <v>128</v>
      </c>
      <c r="E105" s="33"/>
      <c r="F105" s="33">
        <v>1862</v>
      </c>
      <c r="G105" s="33"/>
      <c r="H105" s="33"/>
      <c r="I105" s="33"/>
      <c r="J105" s="33"/>
      <c r="K105" s="33"/>
      <c r="L105" s="16"/>
      <c r="M105" s="14"/>
      <c r="N105" s="14"/>
      <c r="O105" s="12"/>
    </row>
    <row r="106" spans="1:18" ht="15" hidden="1" customHeight="1" x14ac:dyDescent="0.35">
      <c r="A106" s="12"/>
      <c r="B106" s="27">
        <v>155</v>
      </c>
      <c r="C106" s="20" t="s">
        <v>142</v>
      </c>
      <c r="D106" s="13" t="s">
        <v>128</v>
      </c>
      <c r="E106" s="33">
        <v>3161.2299803287051</v>
      </c>
      <c r="F106" s="33">
        <v>2894</v>
      </c>
      <c r="G106" s="33"/>
      <c r="H106" s="33"/>
      <c r="I106" s="33"/>
      <c r="J106" s="33"/>
      <c r="K106" s="33"/>
      <c r="L106" s="16"/>
      <c r="M106" s="14"/>
      <c r="N106" s="14"/>
      <c r="O106" s="12"/>
    </row>
    <row r="107" spans="1:18" ht="15" hidden="1" customHeight="1" x14ac:dyDescent="0.35">
      <c r="A107" s="12"/>
      <c r="B107" s="27">
        <v>156</v>
      </c>
      <c r="C107" s="20" t="s">
        <v>143</v>
      </c>
      <c r="D107" s="13" t="s">
        <v>128</v>
      </c>
      <c r="E107" s="33">
        <v>16385.056990363271</v>
      </c>
      <c r="F107" s="83">
        <v>15008.732820264044</v>
      </c>
      <c r="G107" s="33"/>
      <c r="H107" s="33"/>
      <c r="I107" s="33"/>
      <c r="J107" s="33"/>
      <c r="K107" s="33"/>
      <c r="L107" s="16"/>
      <c r="M107" s="14"/>
      <c r="N107" s="14"/>
      <c r="O107" s="12"/>
      <c r="Q107" s="59">
        <v>0</v>
      </c>
      <c r="R107" s="59">
        <v>1862.2081754181563</v>
      </c>
    </row>
    <row r="108" spans="1:18" ht="15" hidden="1" customHeight="1" x14ac:dyDescent="0.35">
      <c r="A108" s="12"/>
      <c r="B108" s="27">
        <v>157</v>
      </c>
      <c r="C108" s="13" t="s">
        <v>144</v>
      </c>
      <c r="D108" s="13" t="s">
        <v>128</v>
      </c>
      <c r="E108" s="33">
        <f>SUM(E95:E97)</f>
        <v>126978.15871042153</v>
      </c>
      <c r="F108" s="33">
        <f>SUM(F95:F97)</f>
        <v>122994.75267090881</v>
      </c>
      <c r="G108" s="33">
        <f>G97+G96+G95</f>
        <v>109613</v>
      </c>
      <c r="H108" s="33">
        <v>119279</v>
      </c>
      <c r="I108" s="33">
        <v>121811</v>
      </c>
      <c r="J108" s="82">
        <v>112056</v>
      </c>
      <c r="K108" s="82">
        <v>105246</v>
      </c>
      <c r="L108" s="16"/>
      <c r="M108" s="41" t="s">
        <v>145</v>
      </c>
      <c r="N108" s="14" t="s">
        <v>130</v>
      </c>
      <c r="O108" s="12"/>
    </row>
    <row r="109" spans="1:18" ht="15" hidden="1" customHeight="1" x14ac:dyDescent="0.35">
      <c r="A109" s="12"/>
      <c r="B109" s="27">
        <v>158</v>
      </c>
      <c r="C109" s="13" t="s">
        <v>146</v>
      </c>
      <c r="D109" s="40" t="s">
        <v>59</v>
      </c>
      <c r="E109" s="60">
        <f>E108/Labour!E19</f>
        <v>2.7310795838069783E-2</v>
      </c>
      <c r="F109" s="57">
        <f>IFERROR(IF(ISBLANK(#REF!),(F108*1000)/#REF!,(F108*1000)/#REF!),0)</f>
        <v>0</v>
      </c>
      <c r="G109" s="57">
        <f>IFERROR(IF(ISBLANK(#REF!),(G108*1000)/#REF!,(G108*1000)/#REF!),0)</f>
        <v>0</v>
      </c>
      <c r="H109" s="57">
        <f>IFERROR(IF(ISBLANK(#REF!),(H108*1000)/#REF!,(H108*1000)/#REF!),0)</f>
        <v>0</v>
      </c>
      <c r="I109" s="57">
        <f>IFERROR(IF(ISBLANK(#REF!),(I108*1000)/#REF!,(I108*1000)/#REF!),0)</f>
        <v>0</v>
      </c>
      <c r="J109" s="57">
        <f>IFERROR(IF(ISBLANK(#REF!),(J108*1000)/#REF!,(J108*1000)/#REF!),0)</f>
        <v>0</v>
      </c>
      <c r="K109" s="57">
        <f>IFERROR(IF(ISBLANK(#REF!),(K108*1000)/#REF!,(K108*1000)/#REF!),0)</f>
        <v>0</v>
      </c>
      <c r="L109" s="16"/>
      <c r="M109" s="17"/>
      <c r="N109" s="14"/>
      <c r="O109" s="12"/>
    </row>
    <row r="110" spans="1:18" ht="15" hidden="1" customHeight="1" x14ac:dyDescent="0.35">
      <c r="A110" s="12"/>
      <c r="B110" s="27">
        <v>159</v>
      </c>
      <c r="C110" s="13" t="s">
        <v>147</v>
      </c>
      <c r="D110" s="40" t="s">
        <v>59</v>
      </c>
      <c r="E110" s="60"/>
      <c r="F110" s="84"/>
      <c r="G110" s="33"/>
      <c r="H110" s="33"/>
      <c r="I110" s="33"/>
      <c r="J110" s="33"/>
      <c r="K110" s="33"/>
      <c r="L110" s="16" t="s">
        <v>148</v>
      </c>
      <c r="M110" s="17" t="s">
        <v>149</v>
      </c>
      <c r="N110" s="14"/>
      <c r="O110" s="12"/>
    </row>
    <row r="111" spans="1:18" ht="15" hidden="1" customHeight="1" x14ac:dyDescent="0.35">
      <c r="A111" s="12"/>
      <c r="B111" s="27">
        <v>160</v>
      </c>
      <c r="C111" s="13" t="s">
        <v>150</v>
      </c>
      <c r="D111" s="40" t="s">
        <v>59</v>
      </c>
      <c r="E111" s="61"/>
      <c r="F111" s="85"/>
      <c r="G111" s="86"/>
      <c r="H111" s="86"/>
      <c r="I111" s="86"/>
      <c r="J111" s="86"/>
      <c r="K111" s="86"/>
      <c r="L111" s="16"/>
      <c r="M111" s="17" t="s">
        <v>149</v>
      </c>
      <c r="N111" s="14"/>
      <c r="O111" s="12"/>
    </row>
    <row r="112" spans="1:18" ht="20.25" customHeight="1" x14ac:dyDescent="0.35">
      <c r="A112" s="12"/>
      <c r="B112" s="4"/>
      <c r="C112" s="5"/>
      <c r="D112" s="6"/>
      <c r="E112" s="7"/>
      <c r="F112" s="7"/>
      <c r="G112" s="8"/>
      <c r="H112" s="8" t="s">
        <v>151</v>
      </c>
      <c r="I112" s="8" t="s">
        <v>151</v>
      </c>
      <c r="J112" s="8" t="s">
        <v>151</v>
      </c>
      <c r="K112" s="8" t="s">
        <v>151</v>
      </c>
      <c r="L112" s="9"/>
      <c r="M112" s="10"/>
      <c r="N112" s="12"/>
      <c r="O112" s="12"/>
    </row>
    <row r="113" spans="8:14" ht="15" customHeight="1" x14ac:dyDescent="0.35">
      <c r="H113" s="63" t="s">
        <v>151</v>
      </c>
      <c r="I113" s="63" t="s">
        <v>151</v>
      </c>
      <c r="J113" s="63" t="s">
        <v>151</v>
      </c>
      <c r="K113" s="63" t="s">
        <v>151</v>
      </c>
      <c r="L113" s="64"/>
      <c r="M113" s="62"/>
      <c r="N113" s="62"/>
    </row>
    <row r="114" spans="8:14" ht="15" customHeight="1" x14ac:dyDescent="0.35">
      <c r="H114" s="63" t="s">
        <v>151</v>
      </c>
      <c r="I114" s="63" t="s">
        <v>151</v>
      </c>
      <c r="J114" s="63" t="s">
        <v>151</v>
      </c>
      <c r="K114" s="63" t="s">
        <v>151</v>
      </c>
      <c r="L114" s="64"/>
      <c r="M114" s="62"/>
      <c r="N114" s="62"/>
    </row>
    <row r="115" spans="8:14" ht="15" customHeight="1" x14ac:dyDescent="0.35">
      <c r="H115" s="63" t="s">
        <v>151</v>
      </c>
      <c r="I115" s="63" t="s">
        <v>151</v>
      </c>
      <c r="J115" s="63" t="s">
        <v>151</v>
      </c>
      <c r="K115" s="63" t="s">
        <v>151</v>
      </c>
      <c r="L115" s="64"/>
      <c r="M115" s="62"/>
      <c r="N115" s="62"/>
    </row>
    <row r="116" spans="8:14" ht="15" customHeight="1" x14ac:dyDescent="0.35">
      <c r="H116" s="63" t="s">
        <v>151</v>
      </c>
      <c r="I116" s="63" t="s">
        <v>151</v>
      </c>
      <c r="J116" s="63" t="s">
        <v>151</v>
      </c>
      <c r="K116" s="63" t="s">
        <v>151</v>
      </c>
      <c r="L116" s="64"/>
      <c r="M116" s="62"/>
      <c r="N116" s="62"/>
    </row>
    <row r="117" spans="8:14" ht="15" customHeight="1" x14ac:dyDescent="0.35">
      <c r="H117" s="63" t="s">
        <v>151</v>
      </c>
      <c r="I117" s="63" t="s">
        <v>151</v>
      </c>
      <c r="J117" s="63" t="s">
        <v>151</v>
      </c>
      <c r="K117" s="63" t="s">
        <v>151</v>
      </c>
      <c r="M117" s="62"/>
      <c r="N117" s="62"/>
    </row>
    <row r="118" spans="8:14" ht="15" customHeight="1" x14ac:dyDescent="0.35">
      <c r="M118" s="62"/>
      <c r="N118" s="62"/>
    </row>
    <row r="119" spans="8:14" ht="15" customHeight="1" x14ac:dyDescent="0.35">
      <c r="M119" s="62"/>
      <c r="N119" s="62"/>
    </row>
    <row r="120" spans="8:14" ht="15" customHeight="1" x14ac:dyDescent="0.35">
      <c r="M120" s="62"/>
      <c r="N120" s="62"/>
    </row>
    <row r="121" spans="8:14" ht="15" customHeight="1" x14ac:dyDescent="0.35">
      <c r="M121" s="62"/>
      <c r="N121" s="62"/>
    </row>
    <row r="122" spans="8:14" ht="15" customHeight="1" x14ac:dyDescent="0.35">
      <c r="M122" s="62"/>
      <c r="N122" s="62"/>
    </row>
    <row r="123" spans="8:14" ht="15" customHeight="1" x14ac:dyDescent="0.35">
      <c r="M123" s="62"/>
      <c r="N123" s="62"/>
    </row>
    <row r="124" spans="8:14" ht="15" customHeight="1" x14ac:dyDescent="0.35">
      <c r="M124" s="62"/>
      <c r="N124" s="62"/>
    </row>
    <row r="125" spans="8:14" ht="15" customHeight="1" x14ac:dyDescent="0.35">
      <c r="M125" s="62"/>
      <c r="N125" s="62"/>
    </row>
    <row r="126" spans="8:14" ht="15" customHeight="1" x14ac:dyDescent="0.35">
      <c r="M126" s="62"/>
      <c r="N126" s="62"/>
    </row>
    <row r="127" spans="8:14" ht="15" customHeight="1" x14ac:dyDescent="0.35">
      <c r="M127" s="62"/>
      <c r="N127" s="62"/>
    </row>
    <row r="128" spans="8:14" ht="15" customHeight="1" x14ac:dyDescent="0.35">
      <c r="M128" s="62"/>
      <c r="N128" s="62"/>
    </row>
    <row r="129" spans="6:68" ht="15" customHeight="1" x14ac:dyDescent="0.35">
      <c r="M129" s="62"/>
      <c r="N129" s="62"/>
    </row>
    <row r="130" spans="6:68" ht="15" customHeight="1" x14ac:dyDescent="0.35">
      <c r="M130" s="62"/>
      <c r="N130" s="62"/>
    </row>
    <row r="131" spans="6:68" ht="15" customHeight="1" x14ac:dyDescent="0.35">
      <c r="M131" s="62"/>
      <c r="N131" s="62"/>
    </row>
    <row r="132" spans="6:68" ht="15" customHeight="1" x14ac:dyDescent="0.35">
      <c r="M132" s="62"/>
      <c r="N132" s="62"/>
    </row>
    <row r="133" spans="6:68" ht="15" customHeight="1" x14ac:dyDescent="0.35">
      <c r="M133" s="62"/>
      <c r="N133" s="62"/>
    </row>
    <row r="134" spans="6:68" s="62" customFormat="1" ht="15" customHeight="1" x14ac:dyDescent="0.35">
      <c r="F134" s="63"/>
      <c r="G134" s="63"/>
      <c r="H134" s="63"/>
      <c r="I134" s="63"/>
      <c r="J134" s="63"/>
      <c r="K134" s="15"/>
      <c r="L134" s="65"/>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row>
    <row r="135" spans="6:68" s="62" customFormat="1" ht="15" customHeight="1" x14ac:dyDescent="0.35">
      <c r="F135" s="63"/>
      <c r="G135" s="63"/>
      <c r="H135" s="63"/>
      <c r="I135" s="63"/>
      <c r="J135" s="63"/>
      <c r="K135" s="14"/>
      <c r="L135" s="65"/>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row>
    <row r="136" spans="6:68" s="62" customFormat="1" ht="15" customHeight="1" x14ac:dyDescent="0.35">
      <c r="F136" s="63"/>
      <c r="G136" s="63"/>
      <c r="H136" s="63"/>
      <c r="I136" s="63"/>
      <c r="J136" s="63"/>
      <c r="K136" s="63"/>
      <c r="L136" s="65"/>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row>
    <row r="137" spans="6:68" s="62" customFormat="1" ht="15" customHeight="1" x14ac:dyDescent="0.35">
      <c r="F137" s="63"/>
      <c r="G137" s="63"/>
      <c r="H137" s="63"/>
      <c r="I137" s="63"/>
      <c r="J137" s="63"/>
      <c r="K137" s="63"/>
      <c r="L137" s="65"/>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row>
    <row r="138" spans="6:68" s="62" customFormat="1" ht="15" customHeight="1" x14ac:dyDescent="0.35">
      <c r="F138" s="63"/>
      <c r="G138" s="63"/>
      <c r="H138" s="63"/>
      <c r="I138" s="63"/>
      <c r="J138" s="63"/>
      <c r="K138" s="63"/>
      <c r="L138" s="65"/>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row>
    <row r="139" spans="6:68" ht="15" customHeight="1" x14ac:dyDescent="0.35">
      <c r="M139" s="62"/>
      <c r="N139" s="62"/>
    </row>
    <row r="140" spans="6:68" s="62" customFormat="1" ht="15" customHeight="1" x14ac:dyDescent="0.35">
      <c r="F140" s="63"/>
      <c r="G140" s="63"/>
      <c r="H140" s="63"/>
      <c r="I140" s="63"/>
      <c r="J140" s="63"/>
      <c r="K140" s="15" t="s">
        <v>152</v>
      </c>
      <c r="L140" s="65"/>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row>
    <row r="141" spans="6:68" s="62" customFormat="1" ht="15" customHeight="1" x14ac:dyDescent="0.35">
      <c r="F141" s="63"/>
      <c r="G141" s="63"/>
      <c r="H141" s="63"/>
      <c r="I141" s="63"/>
      <c r="J141" s="63"/>
      <c r="K141" s="15" t="s">
        <v>153</v>
      </c>
      <c r="L141" s="65"/>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row>
    <row r="142" spans="6:68" s="62" customFormat="1" ht="15" customHeight="1" x14ac:dyDescent="0.35">
      <c r="F142" s="63"/>
      <c r="G142" s="63"/>
      <c r="H142" s="63"/>
      <c r="I142" s="63"/>
      <c r="J142" s="63"/>
      <c r="K142" s="15" t="s">
        <v>154</v>
      </c>
      <c r="L142" s="65"/>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row>
    <row r="143" spans="6:68" s="62" customFormat="1" ht="15" customHeight="1" x14ac:dyDescent="0.35">
      <c r="F143" s="63"/>
      <c r="G143" s="63"/>
      <c r="H143" s="63"/>
      <c r="I143" s="63"/>
      <c r="J143" s="63"/>
      <c r="K143" s="15" t="s">
        <v>155</v>
      </c>
      <c r="L143" s="65"/>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row>
    <row r="144" spans="6:68" s="62" customFormat="1" ht="15" customHeight="1" x14ac:dyDescent="0.35">
      <c r="F144" s="63"/>
      <c r="G144" s="63"/>
      <c r="H144" s="63"/>
      <c r="I144" s="63"/>
      <c r="J144" s="63"/>
      <c r="K144" s="15" t="s">
        <v>156</v>
      </c>
      <c r="L144" s="65"/>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row>
    <row r="145" spans="6:68" s="62" customFormat="1" ht="15" customHeight="1" x14ac:dyDescent="0.35">
      <c r="F145" s="63"/>
      <c r="G145" s="63"/>
      <c r="H145" s="63"/>
      <c r="I145" s="63"/>
      <c r="J145" s="63"/>
      <c r="K145" s="15" t="s">
        <v>157</v>
      </c>
      <c r="L145" s="65"/>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row>
    <row r="146" spans="6:68" s="62" customFormat="1" ht="15" customHeight="1" x14ac:dyDescent="0.35">
      <c r="F146" s="63"/>
      <c r="G146" s="63"/>
      <c r="H146" s="63"/>
      <c r="I146" s="63"/>
      <c r="J146" s="63"/>
      <c r="K146" s="15" t="s">
        <v>158</v>
      </c>
      <c r="L146" s="65"/>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row>
    <row r="147" spans="6:68" s="62" customFormat="1" ht="15" customHeight="1" x14ac:dyDescent="0.35">
      <c r="F147" s="63"/>
      <c r="G147" s="63"/>
      <c r="H147" s="63"/>
      <c r="I147" s="63"/>
      <c r="J147" s="63"/>
      <c r="K147" s="14"/>
      <c r="L147" s="65"/>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row>
    <row r="148" spans="6:68" s="62" customFormat="1" ht="15" customHeight="1" x14ac:dyDescent="0.35">
      <c r="F148" s="63"/>
      <c r="G148" s="63"/>
      <c r="H148" s="63"/>
      <c r="I148" s="63"/>
      <c r="J148" s="63"/>
      <c r="K148" s="63"/>
      <c r="L148" s="65"/>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row>
    <row r="149" spans="6:68" s="62" customFormat="1" ht="15" customHeight="1" x14ac:dyDescent="0.35">
      <c r="F149" s="63"/>
      <c r="G149" s="63"/>
      <c r="H149" s="63"/>
      <c r="I149" s="63"/>
      <c r="J149" s="63"/>
      <c r="K149" s="63"/>
      <c r="L149" s="65"/>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row>
    <row r="150" spans="6:68" s="62" customFormat="1" ht="15" customHeight="1" x14ac:dyDescent="0.35">
      <c r="F150" s="63"/>
      <c r="G150" s="63"/>
      <c r="H150" s="63"/>
      <c r="I150" s="63"/>
      <c r="J150" s="63"/>
      <c r="K150" s="63"/>
      <c r="L150" s="65"/>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row>
    <row r="151" spans="6:68" ht="15" customHeight="1" x14ac:dyDescent="0.35">
      <c r="M151" s="62"/>
      <c r="N151" s="62"/>
    </row>
    <row r="152" spans="6:68" s="62" customFormat="1" ht="15" customHeight="1" x14ac:dyDescent="0.35">
      <c r="F152" s="63"/>
      <c r="G152" s="63"/>
      <c r="H152" s="63"/>
      <c r="I152" s="63"/>
      <c r="J152" s="63"/>
      <c r="K152" s="14"/>
      <c r="L152" s="65"/>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row>
    <row r="153" spans="6:68" s="62" customFormat="1" ht="15" customHeight="1" x14ac:dyDescent="0.35">
      <c r="F153" s="63"/>
      <c r="G153" s="63"/>
      <c r="H153" s="63"/>
      <c r="I153" s="63"/>
      <c r="J153" s="63"/>
      <c r="K153" s="14"/>
      <c r="L153" s="65"/>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row>
    <row r="154" spans="6:68" s="62" customFormat="1" ht="15" customHeight="1" x14ac:dyDescent="0.35">
      <c r="F154" s="63"/>
      <c r="G154" s="63"/>
      <c r="H154" s="63"/>
      <c r="I154" s="63"/>
      <c r="J154" s="63"/>
      <c r="K154" s="63" t="s">
        <v>159</v>
      </c>
      <c r="L154" s="65"/>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row>
    <row r="155" spans="6:68" s="62" customFormat="1" ht="15" customHeight="1" x14ac:dyDescent="0.35">
      <c r="F155" s="63"/>
      <c r="G155" s="63"/>
      <c r="H155" s="63"/>
      <c r="I155" s="63"/>
      <c r="J155" s="63"/>
      <c r="K155" s="63" t="s">
        <v>160</v>
      </c>
      <c r="L155" s="65"/>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row>
    <row r="156" spans="6:68" s="62" customFormat="1" ht="15" customHeight="1" x14ac:dyDescent="0.35">
      <c r="F156" s="63"/>
      <c r="G156" s="63"/>
      <c r="H156" s="63"/>
      <c r="I156" s="63"/>
      <c r="J156" s="63"/>
      <c r="K156" s="63" t="s">
        <v>161</v>
      </c>
      <c r="L156" s="65"/>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row>
    <row r="157" spans="6:68" ht="15" customHeight="1" x14ac:dyDescent="0.35">
      <c r="M157" s="62"/>
      <c r="N157" s="62"/>
    </row>
    <row r="158" spans="6:68" s="62" customFormat="1" ht="15" customHeight="1" x14ac:dyDescent="0.35">
      <c r="F158" s="63"/>
      <c r="G158" s="63"/>
      <c r="H158" s="63"/>
      <c r="I158" s="63"/>
      <c r="J158" s="63"/>
      <c r="K158" s="14"/>
      <c r="L158" s="65"/>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row>
    <row r="159" spans="6:68" s="62" customFormat="1" ht="15" customHeight="1" x14ac:dyDescent="0.35">
      <c r="F159" s="63"/>
      <c r="G159" s="63"/>
      <c r="H159" s="63"/>
      <c r="I159" s="63"/>
      <c r="J159" s="63"/>
      <c r="K159" s="14"/>
      <c r="L159" s="65"/>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row>
    <row r="160" spans="6:68" s="62" customFormat="1" ht="15" customHeight="1" x14ac:dyDescent="0.35">
      <c r="F160" s="63"/>
      <c r="G160" s="63"/>
      <c r="H160" s="63"/>
      <c r="I160" s="63"/>
      <c r="J160" s="63"/>
      <c r="K160" s="63" t="s">
        <v>159</v>
      </c>
      <c r="L160" s="65"/>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row>
    <row r="161" spans="6:68" s="62" customFormat="1" ht="15" customHeight="1" x14ac:dyDescent="0.35">
      <c r="F161" s="63"/>
      <c r="G161" s="63"/>
      <c r="H161" s="63"/>
      <c r="I161" s="63"/>
      <c r="J161" s="63"/>
      <c r="K161" s="63" t="s">
        <v>160</v>
      </c>
      <c r="L161" s="65"/>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row>
    <row r="162" spans="6:68" s="62" customFormat="1" ht="15" customHeight="1" x14ac:dyDescent="0.35">
      <c r="F162" s="63"/>
      <c r="G162" s="63"/>
      <c r="H162" s="63"/>
      <c r="I162" s="63"/>
      <c r="J162" s="63"/>
      <c r="K162" s="63" t="s">
        <v>161</v>
      </c>
      <c r="L162" s="65"/>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row>
    <row r="163" spans="6:68" ht="15" customHeight="1" x14ac:dyDescent="0.35">
      <c r="M163" s="62"/>
      <c r="N163" s="62"/>
    </row>
    <row r="164" spans="6:68" s="62" customFormat="1" ht="15" customHeight="1" x14ac:dyDescent="0.35">
      <c r="F164" s="63"/>
      <c r="G164" s="63"/>
      <c r="H164" s="63"/>
      <c r="I164" s="63"/>
      <c r="J164" s="63"/>
      <c r="K164" s="14"/>
      <c r="L164" s="65"/>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row>
    <row r="165" spans="6:68" s="62" customFormat="1" ht="15" customHeight="1" x14ac:dyDescent="0.35">
      <c r="F165" s="63"/>
      <c r="G165" s="63"/>
      <c r="H165" s="63"/>
      <c r="I165" s="63"/>
      <c r="J165" s="63"/>
      <c r="K165" s="14"/>
      <c r="L165" s="65"/>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row>
    <row r="166" spans="6:68" s="62" customFormat="1" ht="15" customHeight="1" x14ac:dyDescent="0.35">
      <c r="F166" s="63"/>
      <c r="G166" s="63"/>
      <c r="H166" s="63"/>
      <c r="I166" s="63"/>
      <c r="J166" s="63"/>
      <c r="K166" s="63" t="s">
        <v>159</v>
      </c>
      <c r="L166" s="65"/>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row>
    <row r="167" spans="6:68" s="62" customFormat="1" ht="15" customHeight="1" x14ac:dyDescent="0.35">
      <c r="F167" s="63"/>
      <c r="G167" s="63"/>
      <c r="H167" s="63"/>
      <c r="I167" s="63"/>
      <c r="J167" s="63"/>
      <c r="K167" s="63" t="s">
        <v>160</v>
      </c>
      <c r="L167" s="65"/>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row>
    <row r="168" spans="6:68" s="62" customFormat="1" ht="15" customHeight="1" x14ac:dyDescent="0.35">
      <c r="F168" s="63"/>
      <c r="G168" s="63"/>
      <c r="H168" s="63"/>
      <c r="I168" s="63"/>
      <c r="J168" s="63"/>
      <c r="K168" s="63" t="s">
        <v>161</v>
      </c>
      <c r="L168" s="65"/>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row>
    <row r="169" spans="6:68" ht="15" customHeight="1" x14ac:dyDescent="0.35">
      <c r="M169" s="62"/>
      <c r="N169" s="62"/>
    </row>
    <row r="170" spans="6:68" s="62" customFormat="1" ht="15" customHeight="1" x14ac:dyDescent="0.35">
      <c r="F170" s="63"/>
      <c r="G170" s="63"/>
      <c r="H170" s="63"/>
      <c r="I170" s="63"/>
      <c r="J170" s="63"/>
      <c r="K170" s="14"/>
      <c r="L170" s="65"/>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row>
    <row r="171" spans="6:68" s="62" customFormat="1" ht="15" customHeight="1" x14ac:dyDescent="0.35">
      <c r="F171" s="63"/>
      <c r="G171" s="63"/>
      <c r="H171" s="63"/>
      <c r="I171" s="63"/>
      <c r="J171" s="63"/>
      <c r="K171" s="14"/>
      <c r="L171" s="65"/>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row>
    <row r="172" spans="6:68" s="62" customFormat="1" ht="15" customHeight="1" x14ac:dyDescent="0.35">
      <c r="F172" s="63"/>
      <c r="G172" s="63"/>
      <c r="H172" s="63"/>
      <c r="I172" s="63"/>
      <c r="J172" s="63"/>
      <c r="K172" s="63" t="s">
        <v>159</v>
      </c>
      <c r="L172" s="65"/>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row>
    <row r="173" spans="6:68" s="62" customFormat="1" ht="15" customHeight="1" x14ac:dyDescent="0.35">
      <c r="F173" s="63"/>
      <c r="G173" s="63"/>
      <c r="H173" s="63"/>
      <c r="I173" s="63"/>
      <c r="J173" s="63"/>
      <c r="K173" s="63" t="s">
        <v>160</v>
      </c>
      <c r="L173" s="65"/>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row>
    <row r="174" spans="6:68" s="62" customFormat="1" ht="15" customHeight="1" x14ac:dyDescent="0.35">
      <c r="F174" s="63"/>
      <c r="G174" s="63"/>
      <c r="H174" s="63"/>
      <c r="I174" s="63"/>
      <c r="J174" s="63"/>
      <c r="K174" s="63" t="s">
        <v>161</v>
      </c>
      <c r="L174" s="65"/>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row>
    <row r="175" spans="6:68" ht="15" customHeight="1" x14ac:dyDescent="0.35">
      <c r="M175" s="62"/>
      <c r="N175" s="62"/>
    </row>
    <row r="176" spans="6:68" s="62" customFormat="1" ht="15" customHeight="1" x14ac:dyDescent="0.35">
      <c r="F176" s="63"/>
      <c r="G176" s="63"/>
      <c r="H176" s="63"/>
      <c r="I176" s="63"/>
      <c r="J176" s="63"/>
      <c r="K176" s="14"/>
      <c r="L176" s="65"/>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row>
    <row r="177" spans="6:68" ht="15" customHeight="1" x14ac:dyDescent="0.35">
      <c r="M177" s="62"/>
      <c r="N177" s="62"/>
    </row>
    <row r="178" spans="6:68" s="62" customFormat="1" ht="15" customHeight="1" x14ac:dyDescent="0.35">
      <c r="F178" s="63"/>
      <c r="G178" s="63"/>
      <c r="H178" s="63"/>
      <c r="I178" s="63"/>
      <c r="J178" s="63"/>
      <c r="K178" s="63"/>
      <c r="L178" s="65"/>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row>
    <row r="179" spans="6:68" s="62" customFormat="1" ht="15" customHeight="1" x14ac:dyDescent="0.35">
      <c r="F179" s="63"/>
      <c r="G179" s="63"/>
      <c r="H179" s="63"/>
      <c r="I179" s="63"/>
      <c r="J179" s="63"/>
      <c r="K179" s="63"/>
      <c r="L179" s="65"/>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row>
    <row r="180" spans="6:68" s="62" customFormat="1" ht="15" customHeight="1" x14ac:dyDescent="0.35">
      <c r="F180" s="63"/>
      <c r="G180" s="63"/>
      <c r="H180" s="63"/>
      <c r="I180" s="63"/>
      <c r="J180" s="63"/>
      <c r="K180" s="63"/>
      <c r="L180" s="65"/>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row>
    <row r="181" spans="6:68" ht="15" customHeight="1" x14ac:dyDescent="0.35">
      <c r="M181" s="62"/>
      <c r="N181" s="62"/>
    </row>
    <row r="182" spans="6:68" ht="15" customHeight="1" x14ac:dyDescent="0.35">
      <c r="M182" s="62"/>
      <c r="N182" s="62"/>
    </row>
    <row r="183" spans="6:68" ht="15" customHeight="1" x14ac:dyDescent="0.35">
      <c r="M183" s="62"/>
      <c r="N183" s="62"/>
    </row>
    <row r="184" spans="6:68" ht="15" customHeight="1" x14ac:dyDescent="0.35">
      <c r="M184" s="62"/>
      <c r="N184" s="62"/>
    </row>
    <row r="185" spans="6:68" ht="15" customHeight="1" x14ac:dyDescent="0.35">
      <c r="M185" s="62"/>
      <c r="N185" s="62"/>
    </row>
    <row r="186" spans="6:68" ht="15" customHeight="1" x14ac:dyDescent="0.35">
      <c r="M186" s="62"/>
      <c r="N186" s="62"/>
    </row>
    <row r="187" spans="6:68" ht="15" customHeight="1" x14ac:dyDescent="0.35">
      <c r="M187" s="62"/>
      <c r="N187" s="62"/>
    </row>
    <row r="188" spans="6:68" ht="15" customHeight="1" x14ac:dyDescent="0.35">
      <c r="M188" s="62"/>
      <c r="N188" s="62"/>
    </row>
    <row r="189" spans="6:68" ht="15" customHeight="1" x14ac:dyDescent="0.35">
      <c r="M189" s="62"/>
      <c r="N189" s="62"/>
    </row>
    <row r="190" spans="6:68" ht="15" customHeight="1" x14ac:dyDescent="0.35">
      <c r="M190" s="62"/>
      <c r="N190" s="62"/>
    </row>
    <row r="191" spans="6:68" ht="15" customHeight="1" x14ac:dyDescent="0.35">
      <c r="M191" s="62"/>
      <c r="N191" s="62"/>
    </row>
    <row r="192" spans="6:68" ht="15" customHeight="1" x14ac:dyDescent="0.35">
      <c r="M192" s="62"/>
      <c r="N192" s="62"/>
    </row>
    <row r="193" spans="13:14" ht="15" customHeight="1" x14ac:dyDescent="0.35">
      <c r="M193" s="62"/>
      <c r="N193" s="62"/>
    </row>
    <row r="194" spans="13:14" ht="15" customHeight="1" x14ac:dyDescent="0.35">
      <c r="M194" s="62"/>
      <c r="N194" s="62"/>
    </row>
    <row r="195" spans="13:14" ht="15" customHeight="1" x14ac:dyDescent="0.35">
      <c r="M195" s="62"/>
      <c r="N195" s="62"/>
    </row>
    <row r="196" spans="13:14" ht="15" customHeight="1" x14ac:dyDescent="0.35">
      <c r="M196" s="62"/>
      <c r="N196" s="62"/>
    </row>
    <row r="197" spans="13:14" ht="15" customHeight="1" x14ac:dyDescent="0.35">
      <c r="M197" s="62"/>
      <c r="N197" s="62"/>
    </row>
    <row r="198" spans="13:14" ht="15" customHeight="1" x14ac:dyDescent="0.35">
      <c r="M198" s="62"/>
      <c r="N198" s="62"/>
    </row>
    <row r="199" spans="13:14" ht="15" customHeight="1" x14ac:dyDescent="0.35">
      <c r="M199" s="62"/>
      <c r="N199" s="62"/>
    </row>
    <row r="200" spans="13:14" ht="15" customHeight="1" x14ac:dyDescent="0.35">
      <c r="M200" s="62"/>
      <c r="N200" s="62"/>
    </row>
    <row r="201" spans="13:14" ht="15" customHeight="1" x14ac:dyDescent="0.35">
      <c r="M201" s="62"/>
      <c r="N201" s="62"/>
    </row>
    <row r="202" spans="13:14" ht="15" customHeight="1" x14ac:dyDescent="0.35">
      <c r="M202" s="62"/>
      <c r="N202" s="62"/>
    </row>
    <row r="203" spans="13:14" ht="15" customHeight="1" x14ac:dyDescent="0.35">
      <c r="M203" s="62"/>
      <c r="N203" s="62"/>
    </row>
    <row r="204" spans="13:14" ht="15" customHeight="1" x14ac:dyDescent="0.35">
      <c r="M204" s="62"/>
      <c r="N204" s="62"/>
    </row>
    <row r="205" spans="13:14" ht="15" customHeight="1" x14ac:dyDescent="0.35">
      <c r="M205" s="62"/>
      <c r="N205" s="62"/>
    </row>
    <row r="206" spans="13:14" ht="15" customHeight="1" x14ac:dyDescent="0.35">
      <c r="M206" s="62"/>
      <c r="N206" s="62"/>
    </row>
    <row r="207" spans="13:14" ht="15" customHeight="1" x14ac:dyDescent="0.35">
      <c r="M207" s="62"/>
      <c r="N207" s="62"/>
    </row>
    <row r="208" spans="13:14" ht="15" customHeight="1" x14ac:dyDescent="0.35">
      <c r="M208" s="62"/>
      <c r="N208" s="62"/>
    </row>
    <row r="209" spans="6:68" ht="15" customHeight="1" x14ac:dyDescent="0.35">
      <c r="M209" s="62"/>
      <c r="N209" s="62"/>
    </row>
    <row r="210" spans="6:68" s="62" customFormat="1" ht="15" customHeight="1" x14ac:dyDescent="0.35">
      <c r="F210" s="63"/>
      <c r="G210" s="63"/>
      <c r="H210" s="63"/>
      <c r="I210" s="63"/>
      <c r="J210" s="63"/>
      <c r="K210" s="63"/>
      <c r="L210" s="16" t="s">
        <v>162</v>
      </c>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row>
    <row r="211" spans="6:68" s="62" customFormat="1" ht="15" customHeight="1" x14ac:dyDescent="0.35">
      <c r="F211" s="63"/>
      <c r="G211" s="63"/>
      <c r="H211" s="63"/>
      <c r="I211" s="63"/>
      <c r="J211" s="63"/>
      <c r="K211" s="63"/>
      <c r="L211" s="16" t="s">
        <v>163</v>
      </c>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row>
    <row r="212" spans="6:68" s="62" customFormat="1" ht="15" customHeight="1" x14ac:dyDescent="0.35">
      <c r="F212" s="63"/>
      <c r="G212" s="63"/>
      <c r="H212" s="63"/>
      <c r="I212" s="63"/>
      <c r="J212" s="63"/>
      <c r="K212" s="63"/>
      <c r="L212" s="16" t="s">
        <v>164</v>
      </c>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row>
    <row r="213" spans="6:68" s="62" customFormat="1" ht="15" customHeight="1" x14ac:dyDescent="0.35">
      <c r="F213" s="63"/>
      <c r="G213" s="63"/>
      <c r="H213" s="63"/>
      <c r="I213" s="63"/>
      <c r="J213" s="63"/>
      <c r="K213" s="63"/>
      <c r="L213" s="16" t="s">
        <v>165</v>
      </c>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row>
    <row r="214" spans="6:68" s="62" customFormat="1" ht="15" customHeight="1" x14ac:dyDescent="0.35">
      <c r="F214" s="63"/>
      <c r="G214" s="63"/>
      <c r="H214" s="63"/>
      <c r="I214" s="63"/>
      <c r="J214" s="63"/>
      <c r="K214" s="63"/>
      <c r="L214" s="16" t="s">
        <v>166</v>
      </c>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row>
    <row r="215" spans="6:68" s="62" customFormat="1" ht="15" customHeight="1" x14ac:dyDescent="0.35">
      <c r="F215" s="63"/>
      <c r="G215" s="63"/>
      <c r="H215" s="63"/>
      <c r="I215" s="63"/>
      <c r="J215" s="63"/>
      <c r="K215" s="63"/>
      <c r="L215" s="16" t="s">
        <v>167</v>
      </c>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row>
    <row r="216" spans="6:68" s="62" customFormat="1" ht="15" customHeight="1" x14ac:dyDescent="0.35">
      <c r="F216" s="63"/>
      <c r="G216" s="63"/>
      <c r="H216" s="63"/>
      <c r="I216" s="63"/>
      <c r="J216" s="63"/>
      <c r="K216" s="63"/>
      <c r="L216" s="16" t="s">
        <v>168</v>
      </c>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row>
    <row r="217" spans="6:68" s="62" customFormat="1" ht="15" customHeight="1" x14ac:dyDescent="0.35">
      <c r="F217" s="63"/>
      <c r="G217" s="63"/>
      <c r="H217" s="63"/>
      <c r="I217" s="63"/>
      <c r="J217" s="63"/>
      <c r="K217" s="63"/>
      <c r="L217" s="16" t="s">
        <v>169</v>
      </c>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row>
    <row r="218" spans="6:68" s="62" customFormat="1" ht="15" customHeight="1" x14ac:dyDescent="0.35">
      <c r="F218" s="63"/>
      <c r="G218" s="63"/>
      <c r="H218" s="63"/>
      <c r="I218" s="63"/>
      <c r="J218" s="63"/>
      <c r="K218" s="63"/>
      <c r="L218" s="16" t="s">
        <v>170</v>
      </c>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row>
    <row r="219" spans="6:68" s="62" customFormat="1" ht="15" customHeight="1" x14ac:dyDescent="0.35">
      <c r="F219" s="63"/>
      <c r="G219" s="63"/>
      <c r="H219" s="63"/>
      <c r="I219" s="63"/>
      <c r="J219" s="63"/>
      <c r="K219" s="63"/>
      <c r="L219" s="16" t="s">
        <v>171</v>
      </c>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row>
    <row r="220" spans="6:68" s="62" customFormat="1" ht="15" customHeight="1" x14ac:dyDescent="0.35">
      <c r="F220" s="63"/>
      <c r="G220" s="63"/>
      <c r="H220" s="63"/>
      <c r="I220" s="63"/>
      <c r="J220" s="63"/>
      <c r="K220" s="63"/>
      <c r="L220" s="16" t="s">
        <v>172</v>
      </c>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row>
    <row r="221" spans="6:68" s="62" customFormat="1" ht="15" customHeight="1" x14ac:dyDescent="0.35">
      <c r="F221" s="63"/>
      <c r="G221" s="63"/>
      <c r="H221" s="63"/>
      <c r="I221" s="63"/>
      <c r="J221" s="63"/>
      <c r="K221" s="63"/>
      <c r="L221" s="16" t="s">
        <v>173</v>
      </c>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row>
    <row r="222" spans="6:68" s="62" customFormat="1" ht="15" customHeight="1" x14ac:dyDescent="0.35">
      <c r="F222" s="63"/>
      <c r="G222" s="63"/>
      <c r="H222" s="63"/>
      <c r="I222" s="63"/>
      <c r="J222" s="63"/>
      <c r="K222" s="63"/>
      <c r="L222" s="16" t="s">
        <v>174</v>
      </c>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row>
    <row r="223" spans="6:68" s="62" customFormat="1" ht="15" customHeight="1" x14ac:dyDescent="0.35">
      <c r="F223" s="63"/>
      <c r="G223" s="63"/>
      <c r="H223" s="63"/>
      <c r="I223" s="63"/>
      <c r="J223" s="63"/>
      <c r="K223" s="63"/>
      <c r="L223" s="16" t="s">
        <v>175</v>
      </c>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row>
    <row r="224" spans="6:68" s="62" customFormat="1" ht="15" customHeight="1" x14ac:dyDescent="0.35">
      <c r="F224" s="63"/>
      <c r="G224" s="63"/>
      <c r="H224" s="63"/>
      <c r="I224" s="63"/>
      <c r="J224" s="63"/>
      <c r="K224" s="63"/>
      <c r="L224" s="16" t="s">
        <v>176</v>
      </c>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row>
    <row r="225" spans="6:68" s="62" customFormat="1" ht="15" customHeight="1" x14ac:dyDescent="0.35">
      <c r="F225" s="63"/>
      <c r="G225" s="63"/>
      <c r="H225" s="63"/>
      <c r="I225" s="63"/>
      <c r="J225" s="63"/>
      <c r="K225" s="63"/>
      <c r="L225" s="16" t="s">
        <v>177</v>
      </c>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row>
    <row r="226" spans="6:68" s="62" customFormat="1" ht="15" customHeight="1" x14ac:dyDescent="0.35">
      <c r="F226" s="63"/>
      <c r="G226" s="63"/>
      <c r="H226" s="63"/>
      <c r="I226" s="63"/>
      <c r="J226" s="63"/>
      <c r="K226" s="63"/>
      <c r="L226" s="16" t="s">
        <v>178</v>
      </c>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row>
    <row r="227" spans="6:68" s="62" customFormat="1" ht="15" customHeight="1" x14ac:dyDescent="0.35">
      <c r="F227" s="63"/>
      <c r="G227" s="63"/>
      <c r="H227" s="63"/>
      <c r="I227" s="63"/>
      <c r="J227" s="63"/>
      <c r="K227" s="63"/>
      <c r="L227" s="16" t="s">
        <v>179</v>
      </c>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row>
    <row r="228" spans="6:68" s="62" customFormat="1" ht="15" customHeight="1" x14ac:dyDescent="0.35">
      <c r="F228" s="63"/>
      <c r="G228" s="63"/>
      <c r="H228" s="63"/>
      <c r="I228" s="63"/>
      <c r="J228" s="63"/>
      <c r="K228" s="63"/>
      <c r="L228" s="16" t="s">
        <v>180</v>
      </c>
      <c r="M228" s="66"/>
      <c r="N228" s="6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row>
    <row r="229" spans="6:68" s="62" customFormat="1" ht="15" customHeight="1" x14ac:dyDescent="0.35">
      <c r="F229" s="63"/>
      <c r="G229" s="63"/>
      <c r="H229" s="63"/>
      <c r="I229" s="63"/>
      <c r="J229" s="63"/>
      <c r="K229" s="63"/>
      <c r="L229" s="16" t="s">
        <v>181</v>
      </c>
      <c r="M229" s="66"/>
      <c r="N229" s="6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row>
    <row r="230" spans="6:68" s="62" customFormat="1" ht="15" customHeight="1" x14ac:dyDescent="0.35">
      <c r="F230" s="63"/>
      <c r="G230" s="63"/>
      <c r="H230" s="63"/>
      <c r="I230" s="63"/>
      <c r="J230" s="63"/>
      <c r="K230" s="63"/>
      <c r="L230" s="16" t="s">
        <v>182</v>
      </c>
      <c r="M230" s="66"/>
      <c r="N230" s="6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row>
    <row r="231" spans="6:68" s="62" customFormat="1" ht="15" customHeight="1" x14ac:dyDescent="0.35">
      <c r="F231" s="63"/>
      <c r="G231" s="63"/>
      <c r="H231" s="63"/>
      <c r="I231" s="63"/>
      <c r="J231" s="63"/>
      <c r="K231" s="63"/>
      <c r="L231" s="16" t="s">
        <v>183</v>
      </c>
      <c r="M231" s="66"/>
      <c r="N231" s="6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row>
    <row r="232" spans="6:68" s="62" customFormat="1" ht="15" customHeight="1" x14ac:dyDescent="0.35">
      <c r="F232" s="63"/>
      <c r="G232" s="63"/>
      <c r="H232" s="63"/>
      <c r="I232" s="63"/>
      <c r="J232" s="63"/>
      <c r="K232" s="63"/>
      <c r="L232" s="16" t="s">
        <v>184</v>
      </c>
      <c r="M232" s="66"/>
      <c r="N232" s="6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row>
  </sheetData>
  <sheetProtection algorithmName="SHA-512" hashValue="2K7P59vcYkf3ZvsDb/4tdPXlOklddu85otOUE+zfGmcnxAWL0Mt7PVacOlhu6xtKy6/sYBBEQoAPMe7PN5RPxw==" saltValue="B044O4Gg4Q7/FPgVGByLEg==" spinCount="100000" sheet="1" objects="1" scenarios="1"/>
  <mergeCells count="2">
    <mergeCell ref="E11:I11"/>
    <mergeCell ref="C104:C105"/>
  </mergeCells>
  <conditionalFormatting sqref="K45">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E11:AF28" xr:uid="{10CB9CEB-120F-4426-B7AD-7AD0A27FB5F2}">
      <formula1>"OK,OI,SD,NC"</formula1>
    </dataValidation>
  </dataValidations>
  <pageMargins left="0.78740157480314965" right="0.78740157480314965" top="0.78740157480314965" bottom="0.78740157480314965" header="0.31496062992125984" footer="0.31496062992125984"/>
  <pageSetup paperSize="8" scale="97" fitToHeight="2" orientation="landscape" useFirstPageNumber="1" r:id="rId1"/>
  <rowBreaks count="1" manualBreakCount="1">
    <brk id="63" max="14" man="1"/>
  </rowBreaks>
  <ignoredErrors>
    <ignoredError sqref="E18:I18 F20:I20 F19:I19 E26:I26 F21:I21 E52:I52 G50:I50 F13:I13 F14:I14 F15:I15 F16:I16 F17:I17 F22:I22 F23:I23 F24:I24 F25:I25 E28:I46 G27:I27 G51:I51 E54:I54 G53:I53 E57:I58 F56:I56 E63:I71 F61:I61 E49:I49 E47 E48 G55:I55 G62:I62 F60:I60 F59:I59 E73:I76" unlocked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D6E81-F443-44CA-B3EF-9F05B94AAF7C}">
  <sheetPr>
    <tabColor rgb="FFFFC000"/>
  </sheetPr>
  <dimension ref="A1:BP234"/>
  <sheetViews>
    <sheetView zoomScaleNormal="85" zoomScaleSheetLayoutView="50" workbookViewId="0">
      <pane ySplit="1" topLeftCell="A93" activePane="bottomLeft" state="frozen"/>
      <selection activeCell="D19" sqref="D19"/>
      <selection pane="bottomLeft" activeCell="E102" sqref="E102"/>
    </sheetView>
  </sheetViews>
  <sheetFormatPr defaultColWidth="8.7265625" defaultRowHeight="15" customHeight="1" x14ac:dyDescent="0.35"/>
  <cols>
    <col min="1" max="1" width="4.26953125" style="13" customWidth="1"/>
    <col min="2" max="2" width="6.26953125" style="62" customWidth="1"/>
    <col min="3" max="3" width="112.1796875" style="62" customWidth="1"/>
    <col min="4" max="4" width="19.7265625" style="62" hidden="1" customWidth="1"/>
    <col min="5" max="5" width="12.7265625" style="62" customWidth="1"/>
    <col min="6" max="9" width="12.7265625" style="63" customWidth="1"/>
    <col min="10" max="11" width="12.7265625" style="63" hidden="1" customWidth="1"/>
    <col min="12" max="12" width="83.7265625" style="65" hidden="1" customWidth="1"/>
    <col min="13" max="13" width="14" style="66" customWidth="1"/>
    <col min="14" max="14" width="11.7265625" style="63" bestFit="1" customWidth="1"/>
    <col min="15" max="15" width="4.26953125" style="62" customWidth="1"/>
    <col min="16" max="16" width="8.7265625" style="13"/>
    <col min="17" max="17" width="27.26953125" style="13" customWidth="1"/>
    <col min="18" max="18" width="18.453125" style="13" customWidth="1"/>
    <col min="19" max="19" width="9.453125" style="13" customWidth="1"/>
    <col min="20" max="21" width="8.7265625" style="13" customWidth="1"/>
    <col min="22" max="22" width="13.453125" style="13" customWidth="1"/>
    <col min="23" max="23" width="14.453125" style="13" customWidth="1"/>
    <col min="24" max="25" width="11.453125" style="13" customWidth="1"/>
    <col min="26" max="27" width="8.7265625" style="13" customWidth="1"/>
    <col min="28" max="28" width="12.453125" style="13" customWidth="1"/>
    <col min="29" max="29" width="1.453125" style="13" customWidth="1"/>
    <col min="30" max="30" width="3.26953125" style="13" customWidth="1"/>
    <col min="31" max="31" width="12.453125" style="13" customWidth="1"/>
    <col min="32" max="32" width="8.7265625" style="13"/>
    <col min="33" max="49" width="12.453125" style="13" customWidth="1"/>
    <col min="50" max="16384" width="8.7265625" style="13"/>
  </cols>
  <sheetData>
    <row r="1" spans="1:32" s="11" customFormat="1" ht="20.25" customHeight="1" x14ac:dyDescent="0.35">
      <c r="A1" s="87"/>
      <c r="B1" s="87" t="s">
        <v>0</v>
      </c>
      <c r="C1" s="88"/>
      <c r="D1" s="89" t="s">
        <v>1</v>
      </c>
      <c r="E1" s="90">
        <v>2023</v>
      </c>
      <c r="F1" s="90">
        <v>2022</v>
      </c>
      <c r="G1" s="91">
        <v>2021</v>
      </c>
      <c r="H1" s="91">
        <v>2020</v>
      </c>
      <c r="I1" s="91">
        <v>2019</v>
      </c>
      <c r="J1" s="91">
        <v>2018</v>
      </c>
      <c r="K1" s="91">
        <v>2017</v>
      </c>
      <c r="L1" s="92" t="s">
        <v>2</v>
      </c>
      <c r="M1" s="93" t="s">
        <v>3</v>
      </c>
      <c r="N1" s="7" t="s">
        <v>4</v>
      </c>
      <c r="O1" s="87"/>
    </row>
    <row r="2" spans="1:32" ht="4.9000000000000004" customHeight="1" x14ac:dyDescent="0.35">
      <c r="A2" s="12"/>
      <c r="B2" s="13"/>
      <c r="C2" s="13"/>
      <c r="D2" s="13"/>
      <c r="E2" s="13"/>
      <c r="F2" s="14"/>
      <c r="G2" s="14"/>
      <c r="H2" s="14"/>
      <c r="I2" s="14"/>
      <c r="J2" s="14"/>
      <c r="K2" s="15"/>
      <c r="L2" s="16"/>
      <c r="M2" s="17"/>
      <c r="N2" s="14"/>
      <c r="O2" s="12"/>
    </row>
    <row r="3" spans="1:32" ht="15" hidden="1" customHeight="1" x14ac:dyDescent="0.35">
      <c r="A3" s="12"/>
      <c r="B3" s="18"/>
      <c r="C3" s="19" t="s">
        <v>5</v>
      </c>
      <c r="D3" s="19"/>
      <c r="E3" s="19"/>
      <c r="F3" s="14"/>
      <c r="G3" s="14"/>
      <c r="H3" s="14"/>
      <c r="I3" s="14"/>
      <c r="J3" s="14"/>
      <c r="K3" s="15"/>
      <c r="L3" s="16"/>
      <c r="M3" s="17"/>
      <c r="N3" s="14"/>
      <c r="O3" s="12"/>
    </row>
    <row r="4" spans="1:32" ht="4.9000000000000004" hidden="1" customHeight="1" x14ac:dyDescent="0.35">
      <c r="A4" s="12"/>
      <c r="B4" s="13"/>
      <c r="C4" s="13"/>
      <c r="D4" s="13"/>
      <c r="E4" s="13"/>
      <c r="F4" s="14"/>
      <c r="G4" s="14"/>
      <c r="H4" s="14"/>
      <c r="I4" s="14"/>
      <c r="J4" s="14"/>
      <c r="K4" s="15"/>
      <c r="L4" s="16"/>
      <c r="M4" s="17"/>
      <c r="N4" s="14"/>
      <c r="O4" s="12"/>
    </row>
    <row r="5" spans="1:32" ht="15" hidden="1" customHeight="1" x14ac:dyDescent="0.35">
      <c r="A5" s="12"/>
      <c r="B5" s="67"/>
      <c r="C5" s="19" t="s">
        <v>6</v>
      </c>
      <c r="D5" s="19"/>
      <c r="E5" s="19"/>
      <c r="F5" s="14"/>
      <c r="G5" s="14"/>
      <c r="H5" s="14"/>
      <c r="I5" s="14"/>
      <c r="J5" s="14"/>
      <c r="K5" s="15"/>
      <c r="L5" s="16"/>
      <c r="M5" s="17"/>
      <c r="N5" s="14"/>
      <c r="O5" s="12"/>
    </row>
    <row r="6" spans="1:32" ht="4.9000000000000004" hidden="1" customHeight="1" x14ac:dyDescent="0.35">
      <c r="A6" s="12"/>
      <c r="B6" s="13"/>
      <c r="C6" s="13"/>
      <c r="D6" s="13"/>
      <c r="E6" s="13"/>
      <c r="F6" s="14"/>
      <c r="G6" s="14"/>
      <c r="H6" s="14"/>
      <c r="I6" s="14"/>
      <c r="J6" s="14"/>
      <c r="K6" s="15"/>
      <c r="L6" s="16"/>
      <c r="M6" s="17"/>
      <c r="N6" s="14"/>
      <c r="O6" s="12"/>
    </row>
    <row r="7" spans="1:32" ht="15" hidden="1" customHeight="1" x14ac:dyDescent="0.35">
      <c r="A7" s="12"/>
      <c r="B7" s="20"/>
      <c r="C7" s="13" t="s">
        <v>7</v>
      </c>
      <c r="D7" s="13"/>
      <c r="E7" s="13"/>
      <c r="F7" s="14"/>
      <c r="G7" s="14"/>
      <c r="H7" s="14"/>
      <c r="I7" s="14"/>
      <c r="J7" s="14"/>
      <c r="K7" s="15"/>
      <c r="L7" s="16"/>
      <c r="M7" s="17"/>
      <c r="N7" s="14"/>
      <c r="O7" s="12"/>
    </row>
    <row r="8" spans="1:32" ht="4.9000000000000004" hidden="1" customHeight="1" x14ac:dyDescent="0.35">
      <c r="A8" s="12"/>
      <c r="B8" s="13"/>
      <c r="C8" s="13"/>
      <c r="D8" s="13"/>
      <c r="E8" s="13"/>
      <c r="F8" s="14"/>
      <c r="G8" s="14"/>
      <c r="H8" s="14"/>
      <c r="I8" s="14"/>
      <c r="J8" s="14"/>
      <c r="K8" s="15"/>
      <c r="L8" s="16"/>
      <c r="M8" s="17"/>
      <c r="N8" s="14"/>
      <c r="O8" s="12"/>
    </row>
    <row r="9" spans="1:32" ht="15" hidden="1" customHeight="1" x14ac:dyDescent="0.35">
      <c r="A9" s="12"/>
      <c r="B9" s="21"/>
      <c r="C9" s="13" t="s">
        <v>8</v>
      </c>
      <c r="D9" s="13"/>
      <c r="E9" s="13"/>
      <c r="F9" s="14"/>
      <c r="G9" s="14"/>
      <c r="H9" s="14"/>
      <c r="I9" s="14"/>
      <c r="J9" s="14"/>
      <c r="K9" s="15"/>
      <c r="L9" s="16"/>
      <c r="M9" s="17"/>
      <c r="N9" s="14"/>
      <c r="O9" s="12"/>
    </row>
    <row r="10" spans="1:32" ht="15" hidden="1" customHeight="1" x14ac:dyDescent="0.35">
      <c r="A10" s="12"/>
      <c r="B10" s="13"/>
      <c r="C10" s="13"/>
      <c r="D10" s="13"/>
      <c r="E10" s="13"/>
      <c r="F10" s="14"/>
      <c r="G10" s="14"/>
      <c r="H10" s="14"/>
      <c r="I10" s="14"/>
      <c r="J10" s="14"/>
      <c r="K10" s="15"/>
      <c r="L10" s="16"/>
      <c r="M10" s="17"/>
      <c r="N10" s="14"/>
      <c r="O10" s="12"/>
    </row>
    <row r="11" spans="1:32" ht="15" hidden="1" customHeight="1" x14ac:dyDescent="0.35">
      <c r="A11" s="12"/>
      <c r="B11" s="22" t="s">
        <v>9</v>
      </c>
      <c r="C11" s="23"/>
      <c r="D11" s="23"/>
      <c r="E11" s="23"/>
      <c r="F11" s="68"/>
      <c r="G11" s="68"/>
      <c r="H11" s="68"/>
      <c r="I11" s="68"/>
      <c r="J11" s="68"/>
      <c r="K11" s="68"/>
      <c r="L11" s="24"/>
      <c r="M11" s="25"/>
      <c r="N11" s="26"/>
      <c r="O11" s="12"/>
      <c r="AE11" s="69"/>
      <c r="AF11" s="69"/>
    </row>
    <row r="12" spans="1:32" ht="15" hidden="1" customHeight="1" x14ac:dyDescent="0.35">
      <c r="A12" s="12"/>
      <c r="B12" s="27">
        <v>1</v>
      </c>
      <c r="C12" s="13" t="s">
        <v>11</v>
      </c>
      <c r="D12" s="13" t="s">
        <v>12</v>
      </c>
      <c r="E12" s="33">
        <v>9131852000</v>
      </c>
      <c r="F12" s="33">
        <v>8705817000</v>
      </c>
      <c r="G12" s="71">
        <v>7776854000</v>
      </c>
      <c r="H12" s="71">
        <v>7346558000</v>
      </c>
      <c r="I12" s="71">
        <v>7089058000</v>
      </c>
      <c r="J12" s="71">
        <v>6405316000</v>
      </c>
      <c r="K12" s="71">
        <v>5957700000</v>
      </c>
      <c r="L12" s="16"/>
      <c r="M12" s="17" t="s">
        <v>13</v>
      </c>
      <c r="N12" s="29" t="s">
        <v>14</v>
      </c>
      <c r="O12" s="12"/>
      <c r="AE12" s="69"/>
      <c r="AF12" s="69"/>
    </row>
    <row r="13" spans="1:32" ht="16.149999999999999" hidden="1" customHeight="1" x14ac:dyDescent="0.3">
      <c r="A13" s="12"/>
      <c r="B13" s="27">
        <v>2</v>
      </c>
      <c r="C13" s="13" t="s">
        <v>15</v>
      </c>
      <c r="D13" s="13" t="s">
        <v>12</v>
      </c>
      <c r="E13" s="72">
        <v>8999360000</v>
      </c>
      <c r="F13" s="72">
        <f>8705817000-121419000</f>
        <v>8584398000</v>
      </c>
      <c r="G13" s="72"/>
      <c r="H13" s="72">
        <v>7309337000</v>
      </c>
      <c r="I13" s="72">
        <v>7030034000</v>
      </c>
      <c r="J13" s="72">
        <v>6338389000</v>
      </c>
      <c r="K13" s="72">
        <v>5732800000</v>
      </c>
      <c r="L13" s="30" t="s">
        <v>16</v>
      </c>
      <c r="M13" s="17" t="s">
        <v>13</v>
      </c>
      <c r="N13" s="14"/>
      <c r="O13" s="12"/>
      <c r="AE13" s="69"/>
      <c r="AF13" s="69"/>
    </row>
    <row r="14" spans="1:32" ht="15" hidden="1" customHeight="1" x14ac:dyDescent="0.3">
      <c r="A14" s="12"/>
      <c r="B14" s="27">
        <v>3</v>
      </c>
      <c r="C14" s="13" t="s">
        <v>17</v>
      </c>
      <c r="D14" s="13" t="s">
        <v>12</v>
      </c>
      <c r="E14" s="3">
        <v>1654903000</v>
      </c>
      <c r="F14" s="3">
        <v>1563000000</v>
      </c>
      <c r="G14" s="3"/>
      <c r="H14" s="3"/>
      <c r="I14" s="3"/>
      <c r="J14" s="3"/>
      <c r="K14" s="3"/>
      <c r="L14" s="30"/>
      <c r="M14" s="17"/>
      <c r="N14" s="14"/>
      <c r="O14" s="12"/>
      <c r="AE14" s="69"/>
      <c r="AF14" s="69"/>
    </row>
    <row r="15" spans="1:32" ht="15" hidden="1" customHeight="1" x14ac:dyDescent="0.3">
      <c r="A15" s="12"/>
      <c r="B15" s="27">
        <v>4</v>
      </c>
      <c r="C15" s="13" t="s">
        <v>18</v>
      </c>
      <c r="D15" s="13" t="s">
        <v>12</v>
      </c>
      <c r="E15" s="3">
        <v>2282422000</v>
      </c>
      <c r="F15" s="3">
        <v>2059000000</v>
      </c>
      <c r="G15" s="3"/>
      <c r="H15" s="3"/>
      <c r="I15" s="3"/>
      <c r="J15" s="3"/>
      <c r="K15" s="3"/>
      <c r="L15" s="30"/>
      <c r="M15" s="17"/>
      <c r="N15" s="14"/>
      <c r="O15" s="12"/>
      <c r="AE15" s="69"/>
      <c r="AF15" s="69"/>
    </row>
    <row r="16" spans="1:32" ht="15" hidden="1" customHeight="1" x14ac:dyDescent="0.3">
      <c r="A16" s="12"/>
      <c r="B16" s="27">
        <v>5</v>
      </c>
      <c r="C16" s="13" t="s">
        <v>19</v>
      </c>
      <c r="D16" s="13" t="s">
        <v>12</v>
      </c>
      <c r="E16" s="3">
        <v>3294379000</v>
      </c>
      <c r="F16" s="3">
        <v>3228000000</v>
      </c>
      <c r="G16" s="3"/>
      <c r="H16" s="3"/>
      <c r="I16" s="3"/>
      <c r="J16" s="3"/>
      <c r="K16" s="3"/>
      <c r="L16" s="30"/>
      <c r="M16" s="17"/>
      <c r="N16" s="14"/>
      <c r="O16" s="12"/>
      <c r="AE16" s="69"/>
      <c r="AF16" s="69"/>
    </row>
    <row r="17" spans="1:32" ht="15" hidden="1" customHeight="1" x14ac:dyDescent="0.3">
      <c r="A17" s="12"/>
      <c r="B17" s="27">
        <v>6</v>
      </c>
      <c r="C17" s="13" t="s">
        <v>20</v>
      </c>
      <c r="D17" s="13" t="s">
        <v>12</v>
      </c>
      <c r="E17" s="3">
        <v>1899225000</v>
      </c>
      <c r="F17" s="3">
        <v>1855000000</v>
      </c>
      <c r="G17" s="3"/>
      <c r="H17" s="3"/>
      <c r="I17" s="3"/>
      <c r="J17" s="3"/>
      <c r="K17" s="3"/>
      <c r="L17" s="30"/>
      <c r="M17" s="17"/>
      <c r="N17" s="14"/>
      <c r="O17" s="12"/>
      <c r="AE17" s="69"/>
      <c r="AF17" s="69"/>
    </row>
    <row r="18" spans="1:32" ht="15" hidden="1" customHeight="1" x14ac:dyDescent="0.3">
      <c r="A18" s="12"/>
      <c r="B18" s="27">
        <v>7</v>
      </c>
      <c r="C18" s="13" t="s">
        <v>21</v>
      </c>
      <c r="D18" s="20" t="s">
        <v>22</v>
      </c>
      <c r="E18" s="3">
        <v>1</v>
      </c>
      <c r="F18" s="3">
        <v>2</v>
      </c>
      <c r="G18" s="3"/>
      <c r="H18" s="3"/>
      <c r="I18" s="3"/>
      <c r="J18" s="3"/>
      <c r="K18" s="3"/>
      <c r="L18" s="30"/>
      <c r="M18" s="17"/>
      <c r="N18" s="14"/>
      <c r="O18" s="12"/>
      <c r="AE18" s="69"/>
      <c r="AF18" s="69"/>
    </row>
    <row r="19" spans="1:32" ht="16.149999999999999" hidden="1" customHeight="1" x14ac:dyDescent="0.35">
      <c r="A19" s="12"/>
      <c r="B19" s="27">
        <v>8</v>
      </c>
      <c r="C19" s="13" t="s">
        <v>23</v>
      </c>
      <c r="D19" s="13" t="s">
        <v>24</v>
      </c>
      <c r="E19" s="32">
        <f t="shared" ref="E19:K19" si="0">IFERROR(E13/E12,0)</f>
        <v>0.98549122346704698</v>
      </c>
      <c r="F19" s="32">
        <f t="shared" si="0"/>
        <v>0.98605311827712439</v>
      </c>
      <c r="G19" s="32">
        <f t="shared" si="0"/>
        <v>0</v>
      </c>
      <c r="H19" s="32">
        <f t="shared" si="0"/>
        <v>0.99493354575026838</v>
      </c>
      <c r="I19" s="32">
        <f t="shared" si="0"/>
        <v>0.9916739290326021</v>
      </c>
      <c r="J19" s="32">
        <f t="shared" si="0"/>
        <v>0.9895513351722226</v>
      </c>
      <c r="K19" s="32">
        <f t="shared" si="0"/>
        <v>0.96225053292377927</v>
      </c>
      <c r="L19" s="16"/>
      <c r="M19" s="17" t="s">
        <v>13</v>
      </c>
      <c r="N19" s="14"/>
      <c r="O19" s="12"/>
      <c r="AE19" s="69"/>
      <c r="AF19" s="69"/>
    </row>
    <row r="20" spans="1:32" ht="15" hidden="1" customHeight="1" x14ac:dyDescent="0.35">
      <c r="A20" s="12"/>
      <c r="B20" s="27">
        <v>9</v>
      </c>
      <c r="C20" s="13" t="s">
        <v>25</v>
      </c>
      <c r="D20" s="13" t="s">
        <v>24</v>
      </c>
      <c r="E20" s="34">
        <f>E12/Labour!E6</f>
        <v>3582523.34248725</v>
      </c>
      <c r="F20" s="34">
        <f>F12/Labour!F6</f>
        <v>3546157.6374745416</v>
      </c>
      <c r="G20" s="34">
        <f>IFERROR(G12/#REF!,0)</f>
        <v>0</v>
      </c>
      <c r="H20" s="34">
        <f>IFERROR(H12/#REF!,0)</f>
        <v>0</v>
      </c>
      <c r="I20" s="34">
        <f>IFERROR(I12/#REF!,0)</f>
        <v>0</v>
      </c>
      <c r="J20" s="34">
        <f>IFERROR(J12/#REF!,0)</f>
        <v>0</v>
      </c>
      <c r="K20" s="34">
        <f>IFERROR(K12/#REF!,0)</f>
        <v>0</v>
      </c>
      <c r="L20" s="16"/>
      <c r="M20" s="17"/>
      <c r="N20" s="14"/>
      <c r="O20" s="12"/>
      <c r="AE20" s="69"/>
      <c r="AF20" s="69"/>
    </row>
    <row r="21" spans="1:32" ht="15" hidden="1" customHeight="1" x14ac:dyDescent="0.35">
      <c r="A21" s="12"/>
      <c r="B21" s="27">
        <v>10</v>
      </c>
      <c r="C21" s="13" t="s">
        <v>26</v>
      </c>
      <c r="D21" s="13" t="s">
        <v>12</v>
      </c>
      <c r="E21" s="3">
        <v>898360000</v>
      </c>
      <c r="F21" s="3">
        <v>800729000</v>
      </c>
      <c r="G21" s="3">
        <v>662112000</v>
      </c>
      <c r="H21" s="71">
        <v>682194000</v>
      </c>
      <c r="I21" s="71">
        <v>697032000</v>
      </c>
      <c r="J21" s="71">
        <v>633365000</v>
      </c>
      <c r="K21" s="71">
        <v>519988000</v>
      </c>
      <c r="L21" s="16"/>
      <c r="M21" s="17" t="s">
        <v>13</v>
      </c>
      <c r="N21" s="14"/>
      <c r="O21" s="12"/>
      <c r="AE21" s="69"/>
      <c r="AF21" s="69"/>
    </row>
    <row r="22" spans="1:32" ht="15" hidden="1" customHeight="1" x14ac:dyDescent="0.35">
      <c r="A22" s="12"/>
      <c r="B22" s="27">
        <v>11</v>
      </c>
      <c r="C22" s="13" t="s">
        <v>27</v>
      </c>
      <c r="D22" s="13" t="s">
        <v>12</v>
      </c>
      <c r="E22" s="3">
        <v>356831000</v>
      </c>
      <c r="F22" s="3">
        <v>351000000</v>
      </c>
      <c r="G22" s="3"/>
      <c r="H22" s="71"/>
      <c r="I22" s="71"/>
      <c r="J22" s="71"/>
      <c r="K22" s="71"/>
      <c r="L22" s="16"/>
      <c r="M22" s="17"/>
      <c r="N22" s="14"/>
      <c r="O22" s="12"/>
      <c r="AE22" s="69"/>
      <c r="AF22" s="69"/>
    </row>
    <row r="23" spans="1:32" ht="15" hidden="1" customHeight="1" x14ac:dyDescent="0.35">
      <c r="A23" s="12"/>
      <c r="B23" s="27">
        <v>12</v>
      </c>
      <c r="C23" s="13" t="s">
        <v>28</v>
      </c>
      <c r="D23" s="13" t="s">
        <v>12</v>
      </c>
      <c r="E23" s="3">
        <v>348590000</v>
      </c>
      <c r="F23" s="3">
        <v>318000000</v>
      </c>
      <c r="G23" s="3"/>
      <c r="H23" s="71"/>
      <c r="I23" s="71"/>
      <c r="J23" s="71"/>
      <c r="K23" s="71"/>
      <c r="L23" s="16"/>
      <c r="M23" s="17"/>
      <c r="N23" s="14"/>
      <c r="O23" s="12"/>
      <c r="AE23" s="69"/>
      <c r="AF23" s="69"/>
    </row>
    <row r="24" spans="1:32" ht="15" hidden="1" customHeight="1" x14ac:dyDescent="0.35">
      <c r="A24" s="12"/>
      <c r="B24" s="27">
        <v>13</v>
      </c>
      <c r="C24" s="13" t="s">
        <v>29</v>
      </c>
      <c r="D24" s="13" t="s">
        <v>12</v>
      </c>
      <c r="E24" s="3">
        <v>320118000</v>
      </c>
      <c r="F24" s="3">
        <v>276000000</v>
      </c>
      <c r="G24" s="3"/>
      <c r="H24" s="71"/>
      <c r="I24" s="71"/>
      <c r="J24" s="71"/>
      <c r="K24" s="71"/>
      <c r="L24" s="16"/>
      <c r="M24" s="17"/>
      <c r="N24" s="14"/>
      <c r="O24" s="12"/>
      <c r="AE24" s="69"/>
      <c r="AF24" s="69"/>
    </row>
    <row r="25" spans="1:32" ht="15" hidden="1" customHeight="1" x14ac:dyDescent="0.35">
      <c r="A25" s="12"/>
      <c r="B25" s="27">
        <v>14</v>
      </c>
      <c r="C25" s="13" t="s">
        <v>30</v>
      </c>
      <c r="D25" s="13" t="s">
        <v>12</v>
      </c>
      <c r="E25" s="3">
        <v>152094000</v>
      </c>
      <c r="F25" s="3">
        <v>164000000</v>
      </c>
      <c r="G25" s="3"/>
      <c r="H25" s="71"/>
      <c r="I25" s="71"/>
      <c r="J25" s="71"/>
      <c r="K25" s="71"/>
      <c r="L25" s="16"/>
      <c r="M25" s="17"/>
      <c r="N25" s="14"/>
      <c r="O25" s="12"/>
      <c r="AE25" s="69"/>
      <c r="AF25" s="69"/>
    </row>
    <row r="26" spans="1:32" ht="15" hidden="1" customHeight="1" x14ac:dyDescent="0.35">
      <c r="A26" s="12"/>
      <c r="B26" s="27">
        <v>15</v>
      </c>
      <c r="C26" s="13" t="s">
        <v>31</v>
      </c>
      <c r="D26" s="13" t="s">
        <v>24</v>
      </c>
      <c r="E26" s="34">
        <f>E21/Labour!E6</f>
        <v>352436.24950961163</v>
      </c>
      <c r="F26" s="94">
        <f>F21/Labour!F6</f>
        <v>326162.52545824845</v>
      </c>
      <c r="G26" s="34">
        <f>IFERROR(G21/#REF!,0)</f>
        <v>0</v>
      </c>
      <c r="H26" s="34">
        <f>IFERROR(H21/#REF!,0)</f>
        <v>0</v>
      </c>
      <c r="I26" s="34">
        <f>IFERROR(I21/#REF!,0)</f>
        <v>0</v>
      </c>
      <c r="J26" s="34">
        <f>IFERROR(J21/#REF!,0)</f>
        <v>0</v>
      </c>
      <c r="K26" s="34">
        <f>IFERROR(K21/#REF!,0)</f>
        <v>0</v>
      </c>
      <c r="L26" s="16"/>
      <c r="M26" s="17"/>
      <c r="N26" s="14"/>
      <c r="O26" s="12"/>
      <c r="AE26" s="69"/>
      <c r="AF26" s="69"/>
    </row>
    <row r="27" spans="1:32" ht="15" hidden="1" customHeight="1" x14ac:dyDescent="0.35">
      <c r="A27" s="12"/>
      <c r="B27" s="27">
        <v>16</v>
      </c>
      <c r="C27" s="13" t="s">
        <v>32</v>
      </c>
      <c r="D27" s="13" t="s">
        <v>12</v>
      </c>
      <c r="E27" s="71">
        <v>1460771000</v>
      </c>
      <c r="F27" s="71">
        <v>1402037000</v>
      </c>
      <c r="G27" s="71">
        <f>1307820000+58090000</f>
        <v>1365910000</v>
      </c>
      <c r="H27" s="71">
        <f>1399337000+126134000</f>
        <v>1525471000</v>
      </c>
      <c r="I27" s="71">
        <v>1365298000</v>
      </c>
      <c r="J27" s="71">
        <v>1210411000</v>
      </c>
      <c r="K27" s="71">
        <v>1069216000</v>
      </c>
      <c r="L27" s="16"/>
      <c r="M27" s="17" t="s">
        <v>13</v>
      </c>
      <c r="N27" s="29" t="s">
        <v>14</v>
      </c>
      <c r="O27" s="12"/>
      <c r="AE27" s="69"/>
      <c r="AF27" s="69"/>
    </row>
    <row r="28" spans="1:32" ht="15" hidden="1" customHeight="1" x14ac:dyDescent="0.35">
      <c r="A28" s="12"/>
      <c r="B28" s="27">
        <v>17</v>
      </c>
      <c r="C28" s="13" t="s">
        <v>33</v>
      </c>
      <c r="D28" s="13" t="s">
        <v>24</v>
      </c>
      <c r="E28" s="34">
        <f>E27/Labour!E6</f>
        <v>573076.10827775602</v>
      </c>
      <c r="F28" s="34">
        <f>F27/Labour!F6</f>
        <v>571094.50101832999</v>
      </c>
      <c r="G28" s="34">
        <f>IFERROR(G27/#REF!,0)</f>
        <v>0</v>
      </c>
      <c r="H28" s="34">
        <f>IFERROR(H27/#REF!,0)</f>
        <v>0</v>
      </c>
      <c r="I28" s="34">
        <f>IFERROR(I27/#REF!,0)</f>
        <v>0</v>
      </c>
      <c r="J28" s="34">
        <f>IFERROR(J27/#REF!,0)</f>
        <v>0</v>
      </c>
      <c r="K28" s="34">
        <f>IFERROR(K27/#REF!,0)</f>
        <v>0</v>
      </c>
      <c r="L28" s="16"/>
      <c r="M28" s="17"/>
      <c r="N28" s="14"/>
      <c r="O28" s="12"/>
      <c r="AE28" s="69"/>
      <c r="AF28" s="69"/>
    </row>
    <row r="29" spans="1:32" ht="24" hidden="1" customHeight="1" x14ac:dyDescent="0.35">
      <c r="A29" s="12"/>
      <c r="B29" s="27">
        <v>18</v>
      </c>
      <c r="C29" s="13" t="s">
        <v>34</v>
      </c>
      <c r="D29" s="19" t="s">
        <v>35</v>
      </c>
      <c r="E29" s="3">
        <f>(16078+16994)*1000</f>
        <v>33072000</v>
      </c>
      <c r="F29" s="3">
        <f>(14302+16263)*1000</f>
        <v>30565000</v>
      </c>
      <c r="G29" s="3">
        <v>25883000</v>
      </c>
      <c r="H29" s="3">
        <v>13893000</v>
      </c>
      <c r="I29" s="3">
        <v>20457000</v>
      </c>
      <c r="J29" s="3">
        <f>11569000+7750000</f>
        <v>19319000</v>
      </c>
      <c r="K29" s="3">
        <f>10396000+6263000</f>
        <v>16659000</v>
      </c>
      <c r="L29" s="16"/>
      <c r="M29" s="17" t="s">
        <v>36</v>
      </c>
      <c r="N29" s="14"/>
      <c r="O29" s="12"/>
    </row>
    <row r="30" spans="1:32" ht="15" hidden="1" customHeight="1" x14ac:dyDescent="0.35">
      <c r="A30" s="12"/>
      <c r="B30" s="27">
        <v>19</v>
      </c>
      <c r="C30" s="13" t="s">
        <v>37</v>
      </c>
      <c r="D30" s="13" t="s">
        <v>24</v>
      </c>
      <c r="E30" s="34">
        <f>IFERROR(E29/3,0)</f>
        <v>11024000</v>
      </c>
      <c r="F30" s="34">
        <f>IFERROR(F29/3,0)</f>
        <v>10188333.333333334</v>
      </c>
      <c r="G30" s="34">
        <f>IFERROR(G29/#REF!,0)</f>
        <v>0</v>
      </c>
      <c r="H30" s="34">
        <f>IFERROR(H29/#REF!,0)</f>
        <v>0</v>
      </c>
      <c r="I30" s="34">
        <f>IFERROR(I29/#REF!,0)</f>
        <v>0</v>
      </c>
      <c r="J30" s="34">
        <f>IFERROR(J29/#REF!,0)</f>
        <v>0</v>
      </c>
      <c r="K30" s="34">
        <f>IFERROR(K29/#REF!,0)</f>
        <v>0</v>
      </c>
      <c r="L30" s="16"/>
      <c r="M30" s="17"/>
      <c r="N30" s="14"/>
      <c r="O30" s="12"/>
    </row>
    <row r="31" spans="1:32" ht="15" hidden="1" customHeight="1" x14ac:dyDescent="0.35">
      <c r="A31" s="12"/>
      <c r="B31" s="27">
        <v>20</v>
      </c>
      <c r="C31" s="13" t="s">
        <v>38</v>
      </c>
      <c r="D31" s="13" t="s">
        <v>24</v>
      </c>
      <c r="E31" s="37">
        <f t="shared" ref="E31:K31" si="1">IFERROR(E30/E28,0)</f>
        <v>19.236537417569213</v>
      </c>
      <c r="F31" s="37">
        <f t="shared" si="1"/>
        <v>17.840013019152369</v>
      </c>
      <c r="G31" s="37">
        <f t="shared" si="1"/>
        <v>0</v>
      </c>
      <c r="H31" s="37">
        <f t="shared" si="1"/>
        <v>0</v>
      </c>
      <c r="I31" s="37">
        <f t="shared" si="1"/>
        <v>0</v>
      </c>
      <c r="J31" s="37">
        <f t="shared" si="1"/>
        <v>0</v>
      </c>
      <c r="K31" s="37">
        <f t="shared" si="1"/>
        <v>0</v>
      </c>
      <c r="L31" s="16"/>
      <c r="M31" s="17"/>
      <c r="N31" s="14"/>
      <c r="O31" s="12"/>
    </row>
    <row r="32" spans="1:32" ht="33" hidden="1" customHeight="1" x14ac:dyDescent="0.35">
      <c r="A32" s="12"/>
      <c r="B32" s="27">
        <v>21</v>
      </c>
      <c r="C32" s="13" t="s">
        <v>39</v>
      </c>
      <c r="D32" s="19" t="s">
        <v>40</v>
      </c>
      <c r="E32" s="74">
        <v>13735000</v>
      </c>
      <c r="F32" s="74">
        <v>10254000</v>
      </c>
      <c r="G32" s="74">
        <v>0</v>
      </c>
      <c r="H32" s="74">
        <v>1997400</v>
      </c>
      <c r="I32" s="74">
        <v>7040000</v>
      </c>
      <c r="J32" s="74">
        <v>6646000</v>
      </c>
      <c r="K32" s="74">
        <v>4539000</v>
      </c>
      <c r="L32" s="16"/>
      <c r="M32" s="17" t="s">
        <v>36</v>
      </c>
      <c r="N32" s="14"/>
      <c r="O32" s="12"/>
    </row>
    <row r="33" spans="1:15" ht="15" hidden="1" customHeight="1" x14ac:dyDescent="0.35">
      <c r="A33" s="12"/>
      <c r="B33" s="27">
        <v>22</v>
      </c>
      <c r="C33" s="13" t="s">
        <v>41</v>
      </c>
      <c r="D33" s="13" t="s">
        <v>24</v>
      </c>
      <c r="E33" s="34">
        <f>E32+E29</f>
        <v>46807000</v>
      </c>
      <c r="F33" s="34">
        <f t="shared" ref="F33:K33" si="2">F32+F29</f>
        <v>40819000</v>
      </c>
      <c r="G33" s="34">
        <f t="shared" si="2"/>
        <v>25883000</v>
      </c>
      <c r="H33" s="34">
        <f t="shared" si="2"/>
        <v>15890400</v>
      </c>
      <c r="I33" s="34">
        <f t="shared" si="2"/>
        <v>27497000</v>
      </c>
      <c r="J33" s="34">
        <f t="shared" si="2"/>
        <v>25965000</v>
      </c>
      <c r="K33" s="34">
        <f t="shared" si="2"/>
        <v>21198000</v>
      </c>
      <c r="L33" s="16"/>
      <c r="M33" s="17" t="s">
        <v>36</v>
      </c>
      <c r="N33" s="14"/>
      <c r="O33" s="12"/>
    </row>
    <row r="34" spans="1:15" ht="15" hidden="1" customHeight="1" x14ac:dyDescent="0.35">
      <c r="A34" s="12"/>
      <c r="B34" s="27">
        <v>23</v>
      </c>
      <c r="C34" s="13" t="s">
        <v>42</v>
      </c>
      <c r="D34" s="13" t="s">
        <v>24</v>
      </c>
      <c r="E34" s="34">
        <f>IFERROR(E33/3,0)</f>
        <v>15602333.333333334</v>
      </c>
      <c r="F34" s="34">
        <f>IFERROR(F33/3,0)</f>
        <v>13606333.333333334</v>
      </c>
      <c r="G34" s="34">
        <f>IFERROR(G33/#REF!,0)</f>
        <v>0</v>
      </c>
      <c r="H34" s="34">
        <f>IFERROR(H33/#REF!,0)</f>
        <v>0</v>
      </c>
      <c r="I34" s="34">
        <f>IFERROR(I33/#REF!,0)</f>
        <v>0</v>
      </c>
      <c r="J34" s="34">
        <f>IFERROR(J33/#REF!,0)</f>
        <v>0</v>
      </c>
      <c r="K34" s="34">
        <f>IFERROR(K33/#REF!,0)</f>
        <v>0</v>
      </c>
      <c r="L34" s="16"/>
      <c r="M34" s="17"/>
      <c r="N34" s="14"/>
      <c r="O34" s="12"/>
    </row>
    <row r="35" spans="1:15" ht="15" hidden="1" customHeight="1" x14ac:dyDescent="0.35">
      <c r="A35" s="12"/>
      <c r="B35" s="27">
        <v>24</v>
      </c>
      <c r="C35" s="13" t="s">
        <v>43</v>
      </c>
      <c r="D35" s="13" t="s">
        <v>24</v>
      </c>
      <c r="E35" s="39">
        <f t="shared" ref="E35:K35" si="3">IFERROR(E34/E28,0)</f>
        <v>27.225586807697212</v>
      </c>
      <c r="F35" s="39">
        <f t="shared" si="3"/>
        <v>23.8250119885091</v>
      </c>
      <c r="G35" s="39">
        <f t="shared" si="3"/>
        <v>0</v>
      </c>
      <c r="H35" s="39">
        <f t="shared" si="3"/>
        <v>0</v>
      </c>
      <c r="I35" s="39">
        <f t="shared" si="3"/>
        <v>0</v>
      </c>
      <c r="J35" s="39">
        <f t="shared" si="3"/>
        <v>0</v>
      </c>
      <c r="K35" s="39">
        <f t="shared" si="3"/>
        <v>0</v>
      </c>
      <c r="L35" s="16"/>
      <c r="M35" s="17"/>
      <c r="N35" s="14"/>
      <c r="O35" s="12"/>
    </row>
    <row r="36" spans="1:15" ht="15" hidden="1" customHeight="1" x14ac:dyDescent="0.35">
      <c r="A36" s="12"/>
      <c r="B36" s="27">
        <v>25</v>
      </c>
      <c r="C36" s="13" t="s">
        <v>44</v>
      </c>
      <c r="D36" s="13" t="s">
        <v>45</v>
      </c>
      <c r="E36" s="3">
        <v>0</v>
      </c>
      <c r="F36" s="3">
        <v>0</v>
      </c>
      <c r="G36" s="71">
        <v>0</v>
      </c>
      <c r="H36" s="71">
        <v>0</v>
      </c>
      <c r="I36" s="71">
        <v>0</v>
      </c>
      <c r="J36" s="71">
        <v>0</v>
      </c>
      <c r="K36" s="74">
        <v>0</v>
      </c>
      <c r="L36" s="16" t="s">
        <v>46</v>
      </c>
      <c r="M36" s="19"/>
      <c r="N36" s="14"/>
      <c r="O36" s="12"/>
    </row>
    <row r="37" spans="1:15" ht="15" hidden="1" customHeight="1" x14ac:dyDescent="0.35">
      <c r="A37" s="12"/>
      <c r="B37" s="27">
        <v>26</v>
      </c>
      <c r="C37" s="13" t="s">
        <v>47</v>
      </c>
      <c r="D37" s="13" t="s">
        <v>24</v>
      </c>
      <c r="E37" s="34">
        <f>IFERROR(((E29+E36)/3),0)</f>
        <v>11024000</v>
      </c>
      <c r="F37" s="34">
        <f>IFERROR(((F29+F36)/3),0)</f>
        <v>10188333.333333334</v>
      </c>
      <c r="G37" s="34">
        <f>IFERROR(((G29+G36)/(#REF!+#REF!)),0)</f>
        <v>0</v>
      </c>
      <c r="H37" s="34">
        <f>IFERROR(((H29+H36)/(#REF!+#REF!)),0)</f>
        <v>0</v>
      </c>
      <c r="I37" s="34">
        <f>IFERROR(((I29+I36)/(#REF!+#REF!)),0)</f>
        <v>0</v>
      </c>
      <c r="J37" s="34">
        <f>IFERROR(((J29+J36)/(#REF!+#REF!)),0)</f>
        <v>0</v>
      </c>
      <c r="K37" s="34">
        <f>IFERROR(((K29+K36)/(#REF!+#REF!)),0)</f>
        <v>0</v>
      </c>
      <c r="L37" s="16"/>
      <c r="M37" s="19"/>
      <c r="N37" s="14"/>
      <c r="O37" s="12"/>
    </row>
    <row r="38" spans="1:15" ht="15" hidden="1" customHeight="1" x14ac:dyDescent="0.35">
      <c r="A38" s="12"/>
      <c r="B38" s="27">
        <v>27</v>
      </c>
      <c r="C38" s="13" t="s">
        <v>48</v>
      </c>
      <c r="D38" s="13" t="s">
        <v>24</v>
      </c>
      <c r="E38" s="39">
        <f t="shared" ref="E38:K38" si="4">IFERROR((E37/E28),0)</f>
        <v>19.236537417569213</v>
      </c>
      <c r="F38" s="39">
        <f t="shared" si="4"/>
        <v>17.840013019152369</v>
      </c>
      <c r="G38" s="39">
        <f t="shared" si="4"/>
        <v>0</v>
      </c>
      <c r="H38" s="39">
        <f t="shared" si="4"/>
        <v>0</v>
      </c>
      <c r="I38" s="39">
        <f t="shared" si="4"/>
        <v>0</v>
      </c>
      <c r="J38" s="39">
        <f t="shared" si="4"/>
        <v>0</v>
      </c>
      <c r="K38" s="39">
        <f t="shared" si="4"/>
        <v>0</v>
      </c>
      <c r="L38" s="16"/>
      <c r="M38" s="19"/>
      <c r="N38" s="14"/>
      <c r="O38" s="12"/>
    </row>
    <row r="39" spans="1:15" ht="15" hidden="1" customHeight="1" x14ac:dyDescent="0.35">
      <c r="A39" s="12"/>
      <c r="B39" s="27">
        <v>28</v>
      </c>
      <c r="C39" s="13" t="s">
        <v>49</v>
      </c>
      <c r="D39" s="13" t="s">
        <v>45</v>
      </c>
      <c r="E39" s="3">
        <v>0</v>
      </c>
      <c r="F39" s="3">
        <v>0</v>
      </c>
      <c r="G39" s="74">
        <v>0</v>
      </c>
      <c r="H39" s="74">
        <v>0</v>
      </c>
      <c r="I39" s="74">
        <v>0</v>
      </c>
      <c r="J39" s="74">
        <v>0</v>
      </c>
      <c r="K39" s="74">
        <v>0</v>
      </c>
      <c r="L39" s="16"/>
      <c r="M39" s="14"/>
      <c r="N39" s="14"/>
      <c r="O39" s="12"/>
    </row>
    <row r="40" spans="1:15" ht="15" hidden="1" customHeight="1" x14ac:dyDescent="0.35">
      <c r="A40" s="12"/>
      <c r="B40" s="27">
        <v>29</v>
      </c>
      <c r="C40" s="13" t="s">
        <v>50</v>
      </c>
      <c r="D40" s="13" t="s">
        <v>24</v>
      </c>
      <c r="E40" s="34">
        <f>IFERROR(((E29+E32+E36+E39)/3),0)</f>
        <v>15602333.333333334</v>
      </c>
      <c r="F40" s="34">
        <f>IFERROR(((F29+F32+F36+F39)/3),0)</f>
        <v>13606333.333333334</v>
      </c>
      <c r="G40" s="34">
        <f>IFERROR(((G29+G32+G36+G39)/(#REF!+#REF!)),0)</f>
        <v>0</v>
      </c>
      <c r="H40" s="34">
        <f>IFERROR(((H29+H32+H36+H39)/(#REF!+#REF!)),0)</f>
        <v>0</v>
      </c>
      <c r="I40" s="34">
        <f>IFERROR(((I29+I32+I36+I39)/(#REF!+#REF!)),0)</f>
        <v>0</v>
      </c>
      <c r="J40" s="34">
        <f>IFERROR(((J29+J32+J36+J39)/(#REF!+#REF!)),0)</f>
        <v>0</v>
      </c>
      <c r="K40" s="34">
        <f>IFERROR(((K29+K32+K36+K39)/(#REF!+#REF!)),0)</f>
        <v>0</v>
      </c>
      <c r="L40" s="16"/>
      <c r="M40" s="17"/>
      <c r="N40" s="14"/>
      <c r="O40" s="12"/>
    </row>
    <row r="41" spans="1:15" ht="15" hidden="1" customHeight="1" x14ac:dyDescent="0.35">
      <c r="A41" s="12"/>
      <c r="B41" s="27">
        <v>30</v>
      </c>
      <c r="C41" s="13" t="s">
        <v>51</v>
      </c>
      <c r="D41" s="13" t="s">
        <v>24</v>
      </c>
      <c r="E41" s="39">
        <f t="shared" ref="E41:K41" si="5">IFERROR((E40/E28),0)</f>
        <v>27.225586807697212</v>
      </c>
      <c r="F41" s="39">
        <f t="shared" si="5"/>
        <v>23.8250119885091</v>
      </c>
      <c r="G41" s="39">
        <f t="shared" si="5"/>
        <v>0</v>
      </c>
      <c r="H41" s="39">
        <f t="shared" si="5"/>
        <v>0</v>
      </c>
      <c r="I41" s="39">
        <f t="shared" si="5"/>
        <v>0</v>
      </c>
      <c r="J41" s="39">
        <f t="shared" si="5"/>
        <v>0</v>
      </c>
      <c r="K41" s="39">
        <f t="shared" si="5"/>
        <v>0</v>
      </c>
      <c r="L41" s="16"/>
      <c r="M41" s="17"/>
      <c r="N41" s="29" t="s">
        <v>52</v>
      </c>
      <c r="O41" s="12"/>
    </row>
    <row r="42" spans="1:15" ht="15" hidden="1" customHeight="1" x14ac:dyDescent="0.35">
      <c r="A42" s="12"/>
      <c r="B42" s="27">
        <v>31</v>
      </c>
      <c r="C42" s="13" t="s">
        <v>53</v>
      </c>
      <c r="D42" s="13" t="s">
        <v>54</v>
      </c>
      <c r="E42" s="35">
        <f>1350302/132580</f>
        <v>10.184809171820788</v>
      </c>
      <c r="F42" s="33"/>
      <c r="G42" s="38"/>
      <c r="H42" s="38"/>
      <c r="I42" s="38"/>
      <c r="J42" s="38"/>
      <c r="K42" s="38"/>
      <c r="L42" s="16" t="s">
        <v>56</v>
      </c>
      <c r="M42" s="17" t="s">
        <v>57</v>
      </c>
      <c r="N42" s="29" t="s">
        <v>52</v>
      </c>
      <c r="O42" s="12"/>
    </row>
    <row r="43" spans="1:15" ht="15" hidden="1" customHeight="1" x14ac:dyDescent="0.35">
      <c r="A43" s="12"/>
      <c r="B43" s="27">
        <v>32</v>
      </c>
      <c r="C43" s="13" t="s">
        <v>58</v>
      </c>
      <c r="D43" s="40" t="s">
        <v>59</v>
      </c>
      <c r="E43" s="95">
        <v>443544.91079091682</v>
      </c>
      <c r="F43" s="33"/>
      <c r="G43" s="38"/>
      <c r="H43" s="38"/>
      <c r="I43" s="38"/>
      <c r="J43" s="38"/>
      <c r="K43" s="38"/>
      <c r="L43" s="16"/>
      <c r="M43" s="14"/>
      <c r="N43" s="29" t="s">
        <v>60</v>
      </c>
      <c r="O43" s="12"/>
    </row>
    <row r="44" spans="1:15" ht="15" hidden="1" customHeight="1" x14ac:dyDescent="0.35">
      <c r="A44" s="12"/>
      <c r="B44" s="27">
        <v>33</v>
      </c>
      <c r="C44" s="13" t="s">
        <v>61</v>
      </c>
      <c r="D44" s="40" t="s">
        <v>59</v>
      </c>
      <c r="E44" s="95">
        <v>436139.29995545425</v>
      </c>
      <c r="F44" s="33"/>
      <c r="G44" s="38"/>
      <c r="H44" s="38"/>
      <c r="I44" s="38"/>
      <c r="J44" s="38"/>
      <c r="K44" s="38"/>
      <c r="L44" s="16"/>
      <c r="M44" s="14"/>
      <c r="N44" s="29" t="s">
        <v>60</v>
      </c>
      <c r="O44" s="12"/>
    </row>
    <row r="45" spans="1:15" ht="15" hidden="1" customHeight="1" x14ac:dyDescent="0.35">
      <c r="A45" s="12"/>
      <c r="B45" s="27">
        <v>34</v>
      </c>
      <c r="C45" s="13" t="s">
        <v>62</v>
      </c>
      <c r="D45" s="40" t="s">
        <v>59</v>
      </c>
      <c r="E45" s="60">
        <f>E43/E44</f>
        <v>1.0169799209477774</v>
      </c>
      <c r="F45" s="33"/>
      <c r="G45" s="38"/>
      <c r="H45" s="38"/>
      <c r="I45" s="38"/>
      <c r="J45" s="38"/>
      <c r="K45" s="77"/>
      <c r="L45" s="16"/>
      <c r="M45" s="14"/>
      <c r="N45" s="29" t="s">
        <v>60</v>
      </c>
      <c r="O45" s="12"/>
    </row>
    <row r="46" spans="1:15" ht="15" hidden="1" customHeight="1" x14ac:dyDescent="0.35">
      <c r="A46" s="12"/>
      <c r="B46" s="27">
        <v>35</v>
      </c>
      <c r="C46" s="13" t="s">
        <v>63</v>
      </c>
      <c r="D46" s="13" t="s">
        <v>24</v>
      </c>
      <c r="E46" s="37">
        <f t="shared" ref="E46:K46" si="6">IFERROR((E26/E28),0)</f>
        <v>0.61499030306598368</v>
      </c>
      <c r="F46" s="37">
        <f>IFERROR((F26/F28),0)</f>
        <v>0.57111830857530854</v>
      </c>
      <c r="G46" s="37">
        <f t="shared" si="6"/>
        <v>0</v>
      </c>
      <c r="H46" s="37">
        <f t="shared" si="6"/>
        <v>0</v>
      </c>
      <c r="I46" s="37">
        <f t="shared" si="6"/>
        <v>0</v>
      </c>
      <c r="J46" s="37">
        <f t="shared" si="6"/>
        <v>0</v>
      </c>
      <c r="K46" s="37">
        <f t="shared" si="6"/>
        <v>0</v>
      </c>
      <c r="L46" s="16"/>
      <c r="M46" s="17"/>
      <c r="N46" s="14"/>
      <c r="O46" s="12"/>
    </row>
    <row r="47" spans="1:15" ht="15" hidden="1" customHeight="1" x14ac:dyDescent="0.35">
      <c r="A47" s="12"/>
      <c r="B47" s="27">
        <v>36</v>
      </c>
      <c r="C47" s="13" t="s">
        <v>64</v>
      </c>
      <c r="D47" s="40" t="s">
        <v>59</v>
      </c>
      <c r="E47" s="95">
        <v>8167879398</v>
      </c>
      <c r="F47" s="3">
        <v>6777960503</v>
      </c>
      <c r="G47" s="3">
        <v>3000000000</v>
      </c>
      <c r="H47" s="3"/>
      <c r="I47" s="3">
        <v>1764000000</v>
      </c>
      <c r="J47" s="3">
        <v>1700000000</v>
      </c>
      <c r="K47" s="3">
        <v>1800000000</v>
      </c>
      <c r="L47" s="16"/>
      <c r="M47" s="17" t="s">
        <v>66</v>
      </c>
      <c r="N47" s="14"/>
      <c r="O47" s="12"/>
    </row>
    <row r="48" spans="1:15" ht="15" hidden="1" customHeight="1" x14ac:dyDescent="0.35">
      <c r="A48" s="12"/>
      <c r="B48" s="27">
        <v>37</v>
      </c>
      <c r="C48" s="13" t="s">
        <v>67</v>
      </c>
      <c r="D48" s="40" t="s">
        <v>59</v>
      </c>
      <c r="E48" s="95">
        <v>4356022204</v>
      </c>
      <c r="F48" s="3">
        <v>3489237717</v>
      </c>
      <c r="G48" s="3">
        <f>3000000000*77%</f>
        <v>2310000000</v>
      </c>
      <c r="H48" s="3"/>
      <c r="I48" s="3"/>
      <c r="J48" s="3"/>
      <c r="K48" s="3"/>
      <c r="L48" s="16"/>
      <c r="M48" s="17" t="s">
        <v>66</v>
      </c>
      <c r="N48" s="14"/>
      <c r="O48" s="12"/>
    </row>
    <row r="49" spans="1:22" ht="15" hidden="1" customHeight="1" x14ac:dyDescent="0.35">
      <c r="A49" s="12"/>
      <c r="B49" s="27">
        <v>38</v>
      </c>
      <c r="C49" s="13" t="s">
        <v>68</v>
      </c>
      <c r="D49" s="40" t="s">
        <v>59</v>
      </c>
      <c r="E49" s="1">
        <f t="shared" ref="E49:K49" si="7">IFERROR((E48/E47),0)</f>
        <v>0.5333112784533306</v>
      </c>
      <c r="F49" s="1">
        <f t="shared" si="7"/>
        <v>0.51479168629790995</v>
      </c>
      <c r="G49" s="1">
        <f t="shared" si="7"/>
        <v>0.77</v>
      </c>
      <c r="H49" s="1">
        <f t="shared" si="7"/>
        <v>0</v>
      </c>
      <c r="I49" s="1">
        <f t="shared" si="7"/>
        <v>0</v>
      </c>
      <c r="J49" s="1">
        <f t="shared" si="7"/>
        <v>0</v>
      </c>
      <c r="K49" s="1">
        <f t="shared" si="7"/>
        <v>0</v>
      </c>
      <c r="L49" s="16"/>
      <c r="M49" s="17"/>
      <c r="N49" s="14"/>
      <c r="O49" s="12"/>
    </row>
    <row r="50" spans="1:22" ht="30" hidden="1" customHeight="1" x14ac:dyDescent="0.35">
      <c r="A50" s="12"/>
      <c r="B50" s="27">
        <v>39</v>
      </c>
      <c r="C50" s="13" t="s">
        <v>69</v>
      </c>
      <c r="D50" s="19" t="s">
        <v>12</v>
      </c>
      <c r="E50" s="33">
        <v>307222000</v>
      </c>
      <c r="F50" s="33">
        <v>301265000</v>
      </c>
      <c r="G50" s="33">
        <v>243764000</v>
      </c>
      <c r="H50" s="33">
        <v>247815000</v>
      </c>
      <c r="I50" s="33">
        <v>269435000</v>
      </c>
      <c r="J50" s="33">
        <v>246145000</v>
      </c>
      <c r="K50" s="33">
        <v>204856000</v>
      </c>
      <c r="L50" s="16"/>
      <c r="M50" s="17" t="s">
        <v>13</v>
      </c>
      <c r="N50" s="41" t="s">
        <v>70</v>
      </c>
      <c r="O50" s="12"/>
    </row>
    <row r="51" spans="1:22" ht="15" hidden="1" customHeight="1" x14ac:dyDescent="0.35">
      <c r="A51" s="12"/>
      <c r="B51" s="27">
        <v>40</v>
      </c>
      <c r="C51" s="13" t="s">
        <v>71</v>
      </c>
      <c r="D51" s="13" t="s">
        <v>12</v>
      </c>
      <c r="E51" s="78">
        <v>306602000</v>
      </c>
      <c r="F51" s="78">
        <v>296210000</v>
      </c>
      <c r="G51" s="78">
        <v>232646000</v>
      </c>
      <c r="H51" s="78">
        <v>246769000</v>
      </c>
      <c r="I51" s="78">
        <v>265056000</v>
      </c>
      <c r="J51" s="78">
        <v>242882000</v>
      </c>
      <c r="K51" s="78">
        <v>199333000</v>
      </c>
      <c r="L51" s="16"/>
      <c r="M51" s="17" t="s">
        <v>13</v>
      </c>
      <c r="N51" s="14"/>
      <c r="O51" s="12"/>
    </row>
    <row r="52" spans="1:22" ht="15" hidden="1" customHeight="1" x14ac:dyDescent="0.35">
      <c r="A52" s="12"/>
      <c r="B52" s="27">
        <v>41</v>
      </c>
      <c r="C52" s="13" t="s">
        <v>72</v>
      </c>
      <c r="D52" s="13" t="s">
        <v>24</v>
      </c>
      <c r="E52" s="1">
        <f t="shared" ref="E52:K52" si="8">IFERROR((E51/E50),0)</f>
        <v>0.99798191535762415</v>
      </c>
      <c r="F52" s="1">
        <f t="shared" si="8"/>
        <v>0.98322075249365182</v>
      </c>
      <c r="G52" s="1">
        <f t="shared" si="8"/>
        <v>0.95439031194105772</v>
      </c>
      <c r="H52" s="1">
        <f t="shared" si="8"/>
        <v>0.99577910941629844</v>
      </c>
      <c r="I52" s="1">
        <f t="shared" si="8"/>
        <v>0.98374747156085884</v>
      </c>
      <c r="J52" s="1">
        <f t="shared" si="8"/>
        <v>0.98674358609762536</v>
      </c>
      <c r="K52" s="1">
        <f t="shared" si="8"/>
        <v>0.97303959854727218</v>
      </c>
      <c r="L52" s="16"/>
      <c r="M52" s="17" t="s">
        <v>13</v>
      </c>
      <c r="N52" s="14"/>
      <c r="O52" s="12"/>
    </row>
    <row r="53" spans="1:22" ht="15" hidden="1" customHeight="1" x14ac:dyDescent="0.35">
      <c r="A53" s="12"/>
      <c r="B53" s="27">
        <v>42</v>
      </c>
      <c r="C53" s="13" t="s">
        <v>73</v>
      </c>
      <c r="D53" s="42" t="s">
        <v>12</v>
      </c>
      <c r="E53" s="35">
        <v>30177000</v>
      </c>
      <c r="F53" s="35">
        <v>17898000</v>
      </c>
      <c r="G53" s="33"/>
      <c r="H53" s="33"/>
      <c r="I53" s="33"/>
      <c r="J53" s="33"/>
      <c r="K53" s="33"/>
      <c r="L53" s="16"/>
      <c r="M53" s="17"/>
      <c r="N53" s="29" t="s">
        <v>14</v>
      </c>
      <c r="O53" s="12"/>
    </row>
    <row r="54" spans="1:22" ht="15" hidden="1" customHeight="1" x14ac:dyDescent="0.3">
      <c r="A54" s="12"/>
      <c r="B54" s="27">
        <v>43</v>
      </c>
      <c r="C54" s="13" t="s">
        <v>347</v>
      </c>
      <c r="D54" s="13" t="s">
        <v>12</v>
      </c>
      <c r="E54" s="35">
        <v>24176062</v>
      </c>
      <c r="F54" s="35">
        <v>22814181</v>
      </c>
      <c r="G54" s="3"/>
      <c r="H54" s="3"/>
      <c r="I54" s="3"/>
      <c r="J54" s="3"/>
      <c r="K54" s="3"/>
      <c r="L54" s="30" t="s">
        <v>75</v>
      </c>
      <c r="M54" s="41" t="s">
        <v>76</v>
      </c>
      <c r="N54" s="29" t="s">
        <v>77</v>
      </c>
      <c r="O54" s="12"/>
    </row>
    <row r="55" spans="1:22" ht="15" hidden="1" customHeight="1" x14ac:dyDescent="0.35">
      <c r="A55" s="12"/>
      <c r="B55" s="27">
        <v>44</v>
      </c>
      <c r="C55" s="13" t="s">
        <v>78</v>
      </c>
      <c r="D55" s="13" t="s">
        <v>12</v>
      </c>
      <c r="E55" s="35">
        <v>375572000</v>
      </c>
      <c r="F55" s="35">
        <v>314726000</v>
      </c>
      <c r="G55" s="33">
        <v>133149000</v>
      </c>
      <c r="H55" s="33">
        <v>342941000</v>
      </c>
      <c r="I55" s="33">
        <v>277889000</v>
      </c>
      <c r="J55" s="33">
        <v>247143000</v>
      </c>
      <c r="K55" s="33">
        <v>175853000</v>
      </c>
      <c r="L55" s="16"/>
      <c r="M55" s="14" t="s">
        <v>13</v>
      </c>
      <c r="N55" s="14"/>
      <c r="O55" s="12"/>
    </row>
    <row r="56" spans="1:22" ht="15" hidden="1" customHeight="1" x14ac:dyDescent="0.35">
      <c r="A56" s="12"/>
      <c r="B56" s="27">
        <v>45</v>
      </c>
      <c r="C56" s="13" t="s">
        <v>79</v>
      </c>
      <c r="D56" s="13" t="s">
        <v>12</v>
      </c>
      <c r="E56" s="33">
        <v>516962000</v>
      </c>
      <c r="F56" s="33">
        <f>4703351000-4216817000</f>
        <v>486534000</v>
      </c>
      <c r="G56" s="33">
        <f>4216817000-3751353000</f>
        <v>465464000</v>
      </c>
      <c r="H56" s="33">
        <v>333425000</v>
      </c>
      <c r="I56" s="33">
        <v>412799000</v>
      </c>
      <c r="J56" s="33">
        <v>-226877000</v>
      </c>
      <c r="K56" s="33">
        <v>687050000</v>
      </c>
      <c r="L56" s="16"/>
      <c r="M56" s="14" t="s">
        <v>13</v>
      </c>
      <c r="N56" s="14"/>
      <c r="O56" s="12"/>
    </row>
    <row r="57" spans="1:22" ht="15" hidden="1" customHeight="1" x14ac:dyDescent="0.35">
      <c r="A57" s="12"/>
      <c r="B57" s="27">
        <v>46</v>
      </c>
      <c r="C57" s="13" t="s">
        <v>80</v>
      </c>
      <c r="D57" s="13" t="s">
        <v>24</v>
      </c>
      <c r="E57" s="37">
        <f t="shared" ref="E57:K57" si="9">IFERROR((E27/E55),0)</f>
        <v>3.8894566155091432</v>
      </c>
      <c r="F57" s="37">
        <f t="shared" si="9"/>
        <v>4.4547860678812681</v>
      </c>
      <c r="G57" s="37">
        <f t="shared" si="9"/>
        <v>10.258507386461783</v>
      </c>
      <c r="H57" s="37">
        <f t="shared" si="9"/>
        <v>4.4482024604815402</v>
      </c>
      <c r="I57" s="37">
        <f t="shared" si="9"/>
        <v>4.913105592520755</v>
      </c>
      <c r="J57" s="37">
        <f t="shared" si="9"/>
        <v>4.8976139320150684</v>
      </c>
      <c r="K57" s="37">
        <f t="shared" si="9"/>
        <v>6.0801692322564866</v>
      </c>
      <c r="L57" s="16"/>
      <c r="M57" s="17"/>
      <c r="N57" s="14"/>
      <c r="O57" s="12"/>
    </row>
    <row r="58" spans="1:22" ht="15" hidden="1" customHeight="1" x14ac:dyDescent="0.35">
      <c r="A58" s="12"/>
      <c r="B58" s="27">
        <v>47</v>
      </c>
      <c r="C58" s="13" t="s">
        <v>81</v>
      </c>
      <c r="D58" s="13" t="s">
        <v>24</v>
      </c>
      <c r="E58" s="37">
        <f t="shared" ref="E58:K58" si="10">IFERROR((E50/E55),0)</f>
        <v>0.81801092733217595</v>
      </c>
      <c r="F58" s="37">
        <f t="shared" si="10"/>
        <v>0.95722946308852774</v>
      </c>
      <c r="G58" s="37">
        <f t="shared" si="10"/>
        <v>1.8307610271199934</v>
      </c>
      <c r="H58" s="37">
        <f t="shared" si="10"/>
        <v>0.72261700992298972</v>
      </c>
      <c r="I58" s="37">
        <f t="shared" si="10"/>
        <v>0.96957778105646497</v>
      </c>
      <c r="J58" s="37">
        <f t="shared" si="10"/>
        <v>0.99596185204517218</v>
      </c>
      <c r="K58" s="37">
        <f t="shared" si="10"/>
        <v>1.1649275246939206</v>
      </c>
      <c r="L58" s="16"/>
      <c r="M58" s="17"/>
      <c r="N58" s="14"/>
      <c r="O58" s="12"/>
    </row>
    <row r="59" spans="1:22" ht="15" hidden="1" customHeight="1" x14ac:dyDescent="0.35">
      <c r="A59" s="12"/>
      <c r="B59" s="27">
        <v>48</v>
      </c>
      <c r="C59" s="13" t="s">
        <v>82</v>
      </c>
      <c r="D59" s="13" t="s">
        <v>12</v>
      </c>
      <c r="E59" s="3">
        <v>4613938000</v>
      </c>
      <c r="F59" s="3">
        <v>4344990000</v>
      </c>
      <c r="G59" s="3">
        <v>3737706000</v>
      </c>
      <c r="H59" s="79">
        <v>3864423000</v>
      </c>
      <c r="I59" s="79">
        <v>3558617000</v>
      </c>
      <c r="J59" s="79">
        <v>3617934000</v>
      </c>
      <c r="K59" s="79">
        <v>355515000</v>
      </c>
      <c r="L59" s="16"/>
      <c r="M59" s="14"/>
      <c r="N59" s="14"/>
      <c r="O59" s="12"/>
    </row>
    <row r="60" spans="1:22" ht="15" hidden="1" customHeight="1" x14ac:dyDescent="0.35">
      <c r="A60" s="12"/>
      <c r="B60" s="27">
        <v>49</v>
      </c>
      <c r="C60" s="13" t="s">
        <v>83</v>
      </c>
      <c r="D60" s="13" t="s">
        <v>12</v>
      </c>
      <c r="E60" s="3">
        <v>2434209000</v>
      </c>
      <c r="F60" s="3">
        <v>2186337000</v>
      </c>
      <c r="G60" s="3">
        <v>1969313000</v>
      </c>
      <c r="H60" s="79">
        <v>2193595000</v>
      </c>
      <c r="I60" s="79">
        <v>1834629000</v>
      </c>
      <c r="J60" s="79">
        <v>2220552000</v>
      </c>
      <c r="K60" s="79">
        <v>296176000</v>
      </c>
      <c r="L60" s="16"/>
      <c r="M60" s="14"/>
      <c r="N60" s="14"/>
      <c r="O60" s="12"/>
    </row>
    <row r="61" spans="1:22" ht="15" hidden="1" customHeight="1" x14ac:dyDescent="0.35">
      <c r="A61" s="12"/>
      <c r="B61" s="27">
        <v>50</v>
      </c>
      <c r="C61" s="13" t="s">
        <v>84</v>
      </c>
      <c r="D61" s="13" t="s">
        <v>12</v>
      </c>
      <c r="E61" s="79">
        <v>474095000</v>
      </c>
      <c r="F61" s="79">
        <v>0</v>
      </c>
      <c r="G61" s="79">
        <v>255749000</v>
      </c>
      <c r="H61" s="79">
        <v>1570430000</v>
      </c>
      <c r="I61" s="79">
        <v>0</v>
      </c>
      <c r="J61" s="79">
        <v>0</v>
      </c>
      <c r="K61" s="79">
        <v>0</v>
      </c>
      <c r="L61" s="16"/>
      <c r="M61" s="14"/>
      <c r="N61" s="14"/>
      <c r="O61" s="12"/>
    </row>
    <row r="62" spans="1:22" ht="15" hidden="1" customHeight="1" x14ac:dyDescent="0.35">
      <c r="A62" s="12"/>
      <c r="B62" s="27">
        <v>51</v>
      </c>
      <c r="C62" s="13" t="s">
        <v>85</v>
      </c>
      <c r="D62" s="13" t="s">
        <v>12</v>
      </c>
      <c r="E62" s="79">
        <v>148086000</v>
      </c>
      <c r="F62" s="79">
        <v>119894000</v>
      </c>
      <c r="G62" s="79">
        <v>112314000</v>
      </c>
      <c r="H62" s="79">
        <v>153539000</v>
      </c>
      <c r="I62" s="79">
        <v>208220000</v>
      </c>
      <c r="J62" s="79">
        <v>211284000</v>
      </c>
      <c r="K62" s="79">
        <v>162058000</v>
      </c>
      <c r="L62" s="16"/>
      <c r="M62" s="43"/>
      <c r="N62" s="14"/>
      <c r="O62" s="12"/>
    </row>
    <row r="63" spans="1:22" ht="15" hidden="1" customHeight="1" x14ac:dyDescent="0.35">
      <c r="A63" s="12"/>
      <c r="B63" s="44"/>
      <c r="C63" s="12"/>
      <c r="D63" s="12"/>
      <c r="E63" s="45"/>
      <c r="F63" s="45"/>
      <c r="G63" s="45"/>
      <c r="H63" s="45"/>
      <c r="I63" s="45"/>
      <c r="J63" s="45"/>
      <c r="K63" s="45"/>
      <c r="L63" s="46"/>
      <c r="M63" s="47"/>
      <c r="N63" s="45"/>
      <c r="O63" s="12"/>
    </row>
    <row r="64" spans="1:22" ht="15" hidden="1" customHeight="1" x14ac:dyDescent="0.35">
      <c r="A64" s="12"/>
      <c r="B64" s="48" t="s">
        <v>86</v>
      </c>
      <c r="C64" s="49"/>
      <c r="D64" s="49"/>
      <c r="E64" s="26"/>
      <c r="F64" s="26"/>
      <c r="G64" s="26"/>
      <c r="H64" s="26"/>
      <c r="I64" s="26"/>
      <c r="J64" s="26"/>
      <c r="K64" s="26"/>
      <c r="L64" s="24"/>
      <c r="M64" s="25"/>
      <c r="N64" s="26"/>
      <c r="O64" s="12"/>
      <c r="T64" s="14"/>
      <c r="U64" s="15"/>
      <c r="V64" s="50"/>
    </row>
    <row r="65" spans="1:22" ht="15" hidden="1" customHeight="1" x14ac:dyDescent="0.35">
      <c r="A65" s="12"/>
      <c r="B65" s="27">
        <v>52</v>
      </c>
      <c r="C65" s="20" t="s">
        <v>87</v>
      </c>
      <c r="D65" s="20" t="s">
        <v>88</v>
      </c>
      <c r="E65" s="51">
        <v>3</v>
      </c>
      <c r="F65" s="51">
        <v>3</v>
      </c>
      <c r="G65" s="53"/>
      <c r="H65" s="53"/>
      <c r="I65" s="14"/>
      <c r="J65" s="14"/>
      <c r="K65" s="14"/>
      <c r="L65" s="16"/>
      <c r="M65" s="17"/>
      <c r="N65" s="14"/>
      <c r="O65" s="12"/>
      <c r="T65" s="14"/>
      <c r="U65" s="15"/>
      <c r="V65" s="50"/>
    </row>
    <row r="66" spans="1:22" ht="15" hidden="1" customHeight="1" x14ac:dyDescent="0.35">
      <c r="A66" s="12"/>
      <c r="B66" s="27">
        <v>53</v>
      </c>
      <c r="C66" s="20" t="s">
        <v>89</v>
      </c>
      <c r="D66" s="40" t="s">
        <v>90</v>
      </c>
      <c r="E66" s="96">
        <v>1</v>
      </c>
      <c r="F66" s="51">
        <v>1</v>
      </c>
      <c r="G66" s="53"/>
      <c r="H66" s="53"/>
      <c r="I66" s="14"/>
      <c r="J66" s="14"/>
      <c r="K66" s="14"/>
      <c r="L66" s="16"/>
      <c r="M66" s="17"/>
      <c r="N66" s="14"/>
      <c r="O66" s="12"/>
      <c r="T66" s="14"/>
      <c r="U66" s="15"/>
      <c r="V66" s="50"/>
    </row>
    <row r="67" spans="1:22" ht="15" hidden="1" customHeight="1" x14ac:dyDescent="0.35">
      <c r="A67" s="12"/>
      <c r="B67" s="27">
        <v>54</v>
      </c>
      <c r="C67" s="20" t="s">
        <v>91</v>
      </c>
      <c r="D67" s="20" t="s">
        <v>24</v>
      </c>
      <c r="E67" s="51">
        <f>E65+E66</f>
        <v>4</v>
      </c>
      <c r="F67" s="51">
        <f>F65+F66</f>
        <v>4</v>
      </c>
      <c r="G67" s="53"/>
      <c r="H67" s="53"/>
      <c r="I67" s="14"/>
      <c r="J67" s="14"/>
      <c r="K67" s="14"/>
      <c r="L67" s="16"/>
      <c r="M67" s="17"/>
      <c r="N67" s="14"/>
      <c r="O67" s="12"/>
      <c r="T67" s="14"/>
      <c r="U67" s="15"/>
      <c r="V67" s="50"/>
    </row>
    <row r="68" spans="1:22" ht="15" hidden="1" customHeight="1" x14ac:dyDescent="0.35">
      <c r="A68" s="12"/>
      <c r="B68" s="27">
        <v>55</v>
      </c>
      <c r="C68" s="20" t="s">
        <v>92</v>
      </c>
      <c r="D68" s="20" t="s">
        <v>93</v>
      </c>
      <c r="E68" s="51">
        <v>2588</v>
      </c>
      <c r="F68" s="51">
        <v>2384</v>
      </c>
      <c r="G68" s="53"/>
      <c r="H68" s="53"/>
      <c r="I68" s="14"/>
      <c r="J68" s="14"/>
      <c r="K68" s="14"/>
      <c r="L68" s="16"/>
      <c r="M68" s="17"/>
      <c r="N68" s="14"/>
      <c r="O68" s="12"/>
      <c r="T68" s="14"/>
      <c r="U68" s="15"/>
      <c r="V68" s="50"/>
    </row>
    <row r="69" spans="1:22" ht="15" hidden="1" customHeight="1" x14ac:dyDescent="0.35">
      <c r="A69" s="12"/>
      <c r="B69" s="27">
        <v>56</v>
      </c>
      <c r="C69" s="20" t="s">
        <v>94</v>
      </c>
      <c r="D69" s="20" t="s">
        <v>93</v>
      </c>
      <c r="E69" s="52">
        <v>236</v>
      </c>
      <c r="F69" s="51">
        <v>236</v>
      </c>
      <c r="G69" s="53"/>
      <c r="H69" s="53"/>
      <c r="I69" s="14"/>
      <c r="J69" s="14"/>
      <c r="K69" s="14"/>
      <c r="L69" s="16"/>
      <c r="M69" s="17"/>
      <c r="N69" s="14"/>
      <c r="O69" s="12"/>
      <c r="T69" s="14"/>
      <c r="U69" s="15"/>
      <c r="V69" s="50"/>
    </row>
    <row r="70" spans="1:22" ht="15" hidden="1" customHeight="1" x14ac:dyDescent="0.35">
      <c r="A70" s="12"/>
      <c r="B70" s="27">
        <v>57</v>
      </c>
      <c r="C70" s="20" t="s">
        <v>95</v>
      </c>
      <c r="D70" s="20" t="s">
        <v>93</v>
      </c>
      <c r="E70" s="51">
        <v>21</v>
      </c>
      <c r="F70" s="51">
        <v>21</v>
      </c>
      <c r="G70" s="53"/>
      <c r="H70" s="53"/>
      <c r="I70" s="14"/>
      <c r="J70" s="14"/>
      <c r="K70" s="14"/>
      <c r="L70" s="16"/>
      <c r="M70" s="17"/>
      <c r="N70" s="14"/>
      <c r="O70" s="12"/>
      <c r="T70" s="14"/>
      <c r="U70" s="15"/>
      <c r="V70" s="50"/>
    </row>
    <row r="71" spans="1:22" ht="15" hidden="1" customHeight="1" x14ac:dyDescent="0.35">
      <c r="A71" s="12"/>
      <c r="B71" s="27">
        <v>58</v>
      </c>
      <c r="C71" s="20" t="s">
        <v>96</v>
      </c>
      <c r="D71" s="40" t="s">
        <v>97</v>
      </c>
      <c r="E71" s="53">
        <v>0</v>
      </c>
      <c r="F71" s="53">
        <v>2</v>
      </c>
      <c r="G71" s="53"/>
      <c r="H71" s="53"/>
      <c r="I71" s="14"/>
      <c r="J71" s="14"/>
      <c r="K71" s="14"/>
      <c r="L71" s="16"/>
      <c r="M71" s="17"/>
      <c r="N71" s="14"/>
      <c r="O71" s="12"/>
      <c r="T71" s="14"/>
      <c r="U71" s="15"/>
      <c r="V71" s="50"/>
    </row>
    <row r="72" spans="1:22" ht="15" hidden="1" customHeight="1" x14ac:dyDescent="0.35">
      <c r="A72" s="12"/>
      <c r="B72" s="27">
        <v>59</v>
      </c>
      <c r="C72" s="20" t="s">
        <v>98</v>
      </c>
      <c r="D72" s="20"/>
      <c r="E72" s="14"/>
      <c r="F72" s="14"/>
      <c r="G72" s="14"/>
      <c r="H72" s="14"/>
      <c r="I72" s="14"/>
      <c r="J72" s="14"/>
      <c r="K72" s="14"/>
      <c r="L72" s="16"/>
      <c r="M72" s="17"/>
      <c r="N72" s="14"/>
      <c r="O72" s="12"/>
      <c r="T72" s="14"/>
      <c r="U72" s="15"/>
      <c r="V72" s="50"/>
    </row>
    <row r="73" spans="1:22" ht="15" hidden="1" customHeight="1" x14ac:dyDescent="0.35">
      <c r="A73" s="12"/>
      <c r="B73" s="48" t="s">
        <v>99</v>
      </c>
      <c r="C73" s="49"/>
      <c r="D73" s="49"/>
      <c r="E73" s="26"/>
      <c r="F73" s="26"/>
      <c r="G73" s="26"/>
      <c r="H73" s="26"/>
      <c r="I73" s="26"/>
      <c r="J73" s="26"/>
      <c r="K73" s="26"/>
      <c r="L73" s="24"/>
      <c r="M73" s="25"/>
      <c r="N73" s="26"/>
      <c r="O73" s="12"/>
      <c r="T73" s="14"/>
      <c r="U73" s="15"/>
      <c r="V73" s="50"/>
    </row>
    <row r="74" spans="1:22" ht="15" hidden="1" customHeight="1" x14ac:dyDescent="0.35">
      <c r="A74" s="12"/>
      <c r="B74" s="27">
        <v>60</v>
      </c>
      <c r="C74" s="20" t="s">
        <v>100</v>
      </c>
      <c r="D74" s="40" t="s">
        <v>101</v>
      </c>
      <c r="E74" s="53"/>
      <c r="F74" s="53">
        <v>36.520000000000003</v>
      </c>
      <c r="G74" s="53"/>
      <c r="H74" s="53"/>
      <c r="I74" s="14"/>
      <c r="J74" s="14"/>
      <c r="K74" s="14"/>
      <c r="L74" s="16"/>
      <c r="M74" s="17"/>
      <c r="N74" s="14"/>
      <c r="O74" s="12"/>
      <c r="T74" s="14"/>
      <c r="U74" s="15"/>
      <c r="V74" s="50"/>
    </row>
    <row r="75" spans="1:22" ht="15" hidden="1" customHeight="1" x14ac:dyDescent="0.35">
      <c r="A75" s="12"/>
      <c r="B75" s="27">
        <v>61</v>
      </c>
      <c r="C75" s="20" t="s">
        <v>102</v>
      </c>
      <c r="D75" s="40" t="s">
        <v>101</v>
      </c>
      <c r="E75" s="53"/>
      <c r="F75" s="53">
        <v>20.02</v>
      </c>
      <c r="G75" s="53"/>
      <c r="H75" s="53"/>
      <c r="I75" s="14"/>
      <c r="J75" s="14"/>
      <c r="K75" s="14"/>
      <c r="L75" s="16"/>
      <c r="M75" s="17"/>
      <c r="N75" s="14"/>
      <c r="O75" s="12"/>
      <c r="T75" s="14"/>
      <c r="U75" s="15"/>
      <c r="V75" s="50"/>
    </row>
    <row r="76" spans="1:22" ht="15" hidden="1" customHeight="1" x14ac:dyDescent="0.35">
      <c r="A76" s="12"/>
      <c r="B76" s="27">
        <v>62</v>
      </c>
      <c r="C76" s="20" t="s">
        <v>103</v>
      </c>
      <c r="D76" s="40" t="s">
        <v>101</v>
      </c>
      <c r="E76" s="53"/>
      <c r="F76" s="53">
        <v>96.08</v>
      </c>
      <c r="G76" s="53"/>
      <c r="H76" s="53"/>
      <c r="I76" s="14"/>
      <c r="J76" s="14"/>
      <c r="K76" s="14"/>
      <c r="L76" s="16"/>
      <c r="M76" s="17"/>
      <c r="N76" s="14"/>
      <c r="O76" s="12"/>
      <c r="T76" s="14"/>
      <c r="U76" s="15"/>
      <c r="V76" s="50"/>
    </row>
    <row r="77" spans="1:22" ht="15" hidden="1" customHeight="1" x14ac:dyDescent="0.35">
      <c r="A77" s="12"/>
      <c r="B77" s="44"/>
      <c r="C77" s="12"/>
      <c r="D77" s="12"/>
      <c r="E77" s="45"/>
      <c r="F77" s="45"/>
      <c r="G77" s="45"/>
      <c r="H77" s="45"/>
      <c r="I77" s="45"/>
      <c r="J77" s="45"/>
      <c r="K77" s="45"/>
      <c r="L77" s="46"/>
      <c r="M77" s="47"/>
      <c r="N77" s="45"/>
      <c r="O77" s="12"/>
    </row>
    <row r="78" spans="1:22" ht="15" hidden="1" customHeight="1" x14ac:dyDescent="0.35">
      <c r="A78" s="12"/>
      <c r="B78" s="54" t="s">
        <v>104</v>
      </c>
      <c r="C78" s="12"/>
      <c r="D78" s="12"/>
      <c r="E78" s="45"/>
      <c r="F78" s="45"/>
      <c r="G78" s="45"/>
      <c r="H78" s="45"/>
      <c r="I78" s="45"/>
      <c r="J78" s="45"/>
      <c r="K78" s="45"/>
      <c r="L78" s="46"/>
      <c r="M78" s="47"/>
      <c r="N78" s="45"/>
      <c r="O78" s="12"/>
    </row>
    <row r="79" spans="1:22" ht="15" customHeight="1" x14ac:dyDescent="0.35">
      <c r="A79" s="12"/>
      <c r="B79" s="49" t="s">
        <v>105</v>
      </c>
      <c r="C79" s="49"/>
      <c r="D79" s="49"/>
      <c r="E79" s="26"/>
      <c r="F79" s="26"/>
      <c r="G79" s="26"/>
      <c r="H79" s="26"/>
      <c r="I79" s="26"/>
      <c r="J79" s="26"/>
      <c r="K79" s="26"/>
      <c r="L79" s="24"/>
      <c r="M79" s="25"/>
      <c r="N79" s="26"/>
      <c r="O79" s="12"/>
    </row>
    <row r="80" spans="1:22" ht="15" customHeight="1" x14ac:dyDescent="0.35">
      <c r="A80" s="12"/>
      <c r="B80" s="13">
        <v>1</v>
      </c>
      <c r="C80" s="42" t="s">
        <v>348</v>
      </c>
      <c r="D80" s="42" t="s">
        <v>107</v>
      </c>
      <c r="E80" s="33">
        <v>380812.76484436489</v>
      </c>
      <c r="F80" s="33">
        <v>351611.02542076539</v>
      </c>
      <c r="G80" s="33">
        <v>369597.56111762888</v>
      </c>
      <c r="H80" s="33">
        <v>398708.80719614914</v>
      </c>
      <c r="I80" s="33">
        <v>392414.49090090487</v>
      </c>
      <c r="J80" s="33"/>
      <c r="K80" s="33"/>
      <c r="L80" s="16"/>
      <c r="M80" s="17" t="s">
        <v>108</v>
      </c>
      <c r="N80" s="14"/>
      <c r="O80" s="12"/>
    </row>
    <row r="81" spans="1:15" ht="15" customHeight="1" x14ac:dyDescent="0.35">
      <c r="A81" s="12"/>
      <c r="B81" s="13">
        <v>2</v>
      </c>
      <c r="C81" s="13" t="s">
        <v>109</v>
      </c>
      <c r="D81" s="42" t="s">
        <v>107</v>
      </c>
      <c r="E81" s="33">
        <v>9198</v>
      </c>
      <c r="F81" s="33">
        <v>1336.8419999989305</v>
      </c>
      <c r="G81" s="33">
        <v>0</v>
      </c>
      <c r="H81" s="33">
        <v>0</v>
      </c>
      <c r="I81" s="33">
        <v>0</v>
      </c>
      <c r="J81" s="33"/>
      <c r="K81" s="80"/>
      <c r="L81" s="16"/>
      <c r="M81" s="17" t="s">
        <v>110</v>
      </c>
      <c r="N81" s="14" t="s">
        <v>111</v>
      </c>
      <c r="O81" s="12"/>
    </row>
    <row r="82" spans="1:15" ht="15" customHeight="1" x14ac:dyDescent="0.35">
      <c r="A82" s="12"/>
      <c r="B82" s="13">
        <v>3</v>
      </c>
      <c r="C82" s="13" t="s">
        <v>112</v>
      </c>
      <c r="D82" s="42" t="s">
        <v>107</v>
      </c>
      <c r="E82" s="33">
        <f>E80+E81</f>
        <v>390010.76484436489</v>
      </c>
      <c r="F82" s="33">
        <f t="shared" ref="F82:I82" si="11">F80+F81</f>
        <v>352947.86742076435</v>
      </c>
      <c r="G82" s="33">
        <f t="shared" si="11"/>
        <v>369597.56111762888</v>
      </c>
      <c r="H82" s="33">
        <f t="shared" si="11"/>
        <v>398708.80719614914</v>
      </c>
      <c r="I82" s="33">
        <f t="shared" si="11"/>
        <v>392414.49090090487</v>
      </c>
      <c r="J82" s="33"/>
      <c r="K82" s="33"/>
      <c r="L82" s="16"/>
      <c r="M82" s="17" t="s">
        <v>113</v>
      </c>
      <c r="N82" s="14"/>
      <c r="O82" s="12"/>
    </row>
    <row r="83" spans="1:15" ht="15" customHeight="1" x14ac:dyDescent="0.35">
      <c r="A83" s="12"/>
      <c r="B83" s="13">
        <v>4</v>
      </c>
      <c r="C83" s="13" t="s">
        <v>114</v>
      </c>
      <c r="D83" s="13" t="s">
        <v>24</v>
      </c>
      <c r="E83" s="33">
        <f>E82</f>
        <v>390010.76484436489</v>
      </c>
      <c r="F83" s="33">
        <f t="shared" ref="F83:I83" si="12">F82</f>
        <v>352947.86742076435</v>
      </c>
      <c r="G83" s="33">
        <f t="shared" si="12"/>
        <v>369597.56111762888</v>
      </c>
      <c r="H83" s="33">
        <f t="shared" si="12"/>
        <v>398708.80719614914</v>
      </c>
      <c r="I83" s="33">
        <f t="shared" si="12"/>
        <v>392414.49090090487</v>
      </c>
      <c r="J83" s="34">
        <f t="shared" ref="J83:K83" si="13">J81+J80</f>
        <v>0</v>
      </c>
      <c r="K83" s="34">
        <f t="shared" si="13"/>
        <v>0</v>
      </c>
      <c r="L83" s="16"/>
      <c r="M83" s="17"/>
      <c r="N83" s="14"/>
      <c r="O83" s="12"/>
    </row>
    <row r="84" spans="1:15" ht="15" customHeight="1" x14ac:dyDescent="0.35">
      <c r="A84" s="12"/>
      <c r="B84" s="13">
        <v>5</v>
      </c>
      <c r="C84" s="13" t="s">
        <v>115</v>
      </c>
      <c r="D84" s="13" t="s">
        <v>24</v>
      </c>
      <c r="E84" s="31">
        <f>IFERROR(E81/E83,0)</f>
        <v>2.3583964416137315E-2</v>
      </c>
      <c r="F84" s="31">
        <f t="shared" ref="F84:K84" si="14">IFERROR(F81/F83,0)</f>
        <v>3.7876471949474157E-3</v>
      </c>
      <c r="G84" s="31">
        <f t="shared" si="14"/>
        <v>0</v>
      </c>
      <c r="H84" s="31">
        <f t="shared" si="14"/>
        <v>0</v>
      </c>
      <c r="I84" s="31">
        <f t="shared" si="14"/>
        <v>0</v>
      </c>
      <c r="J84" s="32">
        <f t="shared" si="14"/>
        <v>0</v>
      </c>
      <c r="K84" s="32">
        <f t="shared" si="14"/>
        <v>0</v>
      </c>
      <c r="L84" s="16"/>
      <c r="M84" s="17"/>
      <c r="N84" s="14"/>
      <c r="O84" s="12"/>
    </row>
    <row r="85" spans="1:15" ht="15" customHeight="1" x14ac:dyDescent="0.35">
      <c r="A85" s="12"/>
      <c r="B85" s="13">
        <v>6</v>
      </c>
      <c r="C85" s="13" t="s">
        <v>116</v>
      </c>
      <c r="D85" s="55" t="s">
        <v>24</v>
      </c>
      <c r="E85" s="76">
        <f>E83/Labour!E18</f>
        <v>8.274001150783461E-2</v>
      </c>
      <c r="F85" s="76" t="s">
        <v>349</v>
      </c>
      <c r="G85" s="76" t="s">
        <v>349</v>
      </c>
      <c r="H85" s="76" t="s">
        <v>349</v>
      </c>
      <c r="I85" s="76" t="s">
        <v>349</v>
      </c>
      <c r="J85" s="57">
        <f>IFERROR(IF(ISBLANK(#REF!),(J83*1000000)/#REF!,(J83*1000000)/#REF!),0)</f>
        <v>0</v>
      </c>
      <c r="K85" s="57">
        <f>IFERROR(IF(ISBLANK(#REF!),(K83*1000000)/#REF!,(K83*1000000)/#REF!),0)</f>
        <v>0</v>
      </c>
      <c r="L85" s="16"/>
      <c r="M85" s="17"/>
      <c r="N85" s="14"/>
      <c r="O85" s="12"/>
    </row>
    <row r="86" spans="1:15" ht="15" customHeight="1" x14ac:dyDescent="0.35">
      <c r="A86" s="12"/>
      <c r="B86" s="13">
        <v>7</v>
      </c>
      <c r="C86" s="13" t="s">
        <v>117</v>
      </c>
      <c r="D86" s="42" t="s">
        <v>107</v>
      </c>
      <c r="E86" s="33">
        <f>50458.511+3374.972</f>
        <v>53833.483</v>
      </c>
      <c r="F86" s="33">
        <v>52564.811999999998</v>
      </c>
      <c r="G86" s="33">
        <v>52189.930999999997</v>
      </c>
      <c r="H86" s="33">
        <v>53807</v>
      </c>
      <c r="I86" s="33">
        <v>52288.542000000001</v>
      </c>
      <c r="J86" s="33">
        <f>50379152/1000</f>
        <v>50379.152000000002</v>
      </c>
      <c r="K86" s="33"/>
      <c r="L86" s="16" t="s">
        <v>118</v>
      </c>
      <c r="M86" s="17" t="s">
        <v>113</v>
      </c>
      <c r="N86" s="14"/>
      <c r="O86" s="12"/>
    </row>
    <row r="87" spans="1:15" ht="15" customHeight="1" x14ac:dyDescent="0.35">
      <c r="A87" s="12"/>
      <c r="B87" s="13">
        <v>8</v>
      </c>
      <c r="C87" s="13" t="s">
        <v>119</v>
      </c>
      <c r="D87" s="42" t="s">
        <v>107</v>
      </c>
      <c r="E87" s="33">
        <v>2555.2869999999998</v>
      </c>
      <c r="F87" s="33">
        <v>371.34500000000003</v>
      </c>
      <c r="G87" s="33">
        <v>0</v>
      </c>
      <c r="H87" s="33">
        <v>0</v>
      </c>
      <c r="I87" s="33">
        <v>0</v>
      </c>
      <c r="J87" s="33">
        <v>0</v>
      </c>
      <c r="K87" s="33">
        <v>0</v>
      </c>
      <c r="L87" s="33">
        <v>0</v>
      </c>
      <c r="M87" s="17" t="s">
        <v>113</v>
      </c>
      <c r="N87" s="14"/>
      <c r="O87" s="12"/>
    </row>
    <row r="88" spans="1:15" ht="15" customHeight="1" x14ac:dyDescent="0.35">
      <c r="A88" s="12"/>
      <c r="B88" s="13">
        <v>9</v>
      </c>
      <c r="C88" s="13" t="s">
        <v>120</v>
      </c>
      <c r="D88" s="42" t="s">
        <v>107</v>
      </c>
      <c r="E88" s="33">
        <f>E86+E87</f>
        <v>56388.77</v>
      </c>
      <c r="F88" s="33">
        <f t="shared" ref="F88:K88" si="15">F86+F87</f>
        <v>52936.156999999999</v>
      </c>
      <c r="G88" s="33">
        <f t="shared" si="15"/>
        <v>52189.930999999997</v>
      </c>
      <c r="H88" s="33">
        <f t="shared" si="15"/>
        <v>53807</v>
      </c>
      <c r="I88" s="33">
        <f t="shared" si="15"/>
        <v>52288.542000000001</v>
      </c>
      <c r="J88" s="34">
        <f t="shared" si="15"/>
        <v>50379.152000000002</v>
      </c>
      <c r="K88" s="34">
        <f t="shared" si="15"/>
        <v>0</v>
      </c>
      <c r="L88" s="16"/>
      <c r="M88" s="17"/>
      <c r="N88" s="14"/>
      <c r="O88" s="12"/>
    </row>
    <row r="89" spans="1:15" ht="15" customHeight="1" x14ac:dyDescent="0.35">
      <c r="A89" s="12"/>
      <c r="B89" s="13">
        <v>10</v>
      </c>
      <c r="C89" s="13" t="s">
        <v>121</v>
      </c>
      <c r="D89" s="13" t="s">
        <v>24</v>
      </c>
      <c r="E89" s="31">
        <f>IFERROR(E87/E88,0)</f>
        <v>4.5315530024861335E-2</v>
      </c>
      <c r="F89" s="31">
        <f t="shared" ref="F89:K89" si="16">IFERROR(F87/F88,0)</f>
        <v>7.0149595483480227E-3</v>
      </c>
      <c r="G89" s="31">
        <f t="shared" si="16"/>
        <v>0</v>
      </c>
      <c r="H89" s="31">
        <f t="shared" si="16"/>
        <v>0</v>
      </c>
      <c r="I89" s="31">
        <f t="shared" si="16"/>
        <v>0</v>
      </c>
      <c r="J89" s="32">
        <f t="shared" si="16"/>
        <v>0</v>
      </c>
      <c r="K89" s="32">
        <f t="shared" si="16"/>
        <v>0</v>
      </c>
      <c r="L89" s="16"/>
      <c r="M89" s="17"/>
      <c r="N89" s="14"/>
      <c r="O89" s="12"/>
    </row>
    <row r="90" spans="1:15" ht="15" customHeight="1" x14ac:dyDescent="0.35">
      <c r="A90" s="12"/>
      <c r="B90" s="13">
        <v>11</v>
      </c>
      <c r="C90" s="13" t="s">
        <v>122</v>
      </c>
      <c r="D90" s="13" t="s">
        <v>24</v>
      </c>
      <c r="E90" s="76">
        <f>E88*1000/Labour!E18</f>
        <v>11.962765901024463</v>
      </c>
      <c r="F90" s="76" t="s">
        <v>349</v>
      </c>
      <c r="G90" s="76" t="s">
        <v>349</v>
      </c>
      <c r="H90" s="76" t="s">
        <v>349</v>
      </c>
      <c r="I90" s="76" t="s">
        <v>349</v>
      </c>
      <c r="J90" s="57">
        <f>IFERROR(IF(ISBLANK(#REF!),(J86*1000)/#REF!,(J86*1000)/#REF!),0)</f>
        <v>0</v>
      </c>
      <c r="K90" s="57">
        <f>IFERROR(IF(ISBLANK(#REF!),(K86*1000)/#REF!,(K86*1000)/#REF!),0)</f>
        <v>0</v>
      </c>
      <c r="L90" s="16"/>
      <c r="M90" s="17"/>
      <c r="N90" s="14"/>
      <c r="O90" s="12"/>
    </row>
    <row r="91" spans="1:15" ht="15" customHeight="1" x14ac:dyDescent="0.35">
      <c r="A91" s="12"/>
      <c r="B91" s="13">
        <v>12</v>
      </c>
      <c r="C91" s="13" t="s">
        <v>123</v>
      </c>
      <c r="D91" s="13" t="s">
        <v>24</v>
      </c>
      <c r="E91" s="33">
        <v>0</v>
      </c>
      <c r="F91" s="33">
        <v>0</v>
      </c>
      <c r="G91" s="33">
        <v>0</v>
      </c>
      <c r="H91" s="33">
        <v>0</v>
      </c>
      <c r="I91" s="33">
        <v>0</v>
      </c>
      <c r="J91" s="34">
        <f t="shared" ref="J91:K91" si="17">J86*3.6</f>
        <v>181364.94720000002</v>
      </c>
      <c r="K91" s="34">
        <f t="shared" si="17"/>
        <v>0</v>
      </c>
      <c r="L91" s="16"/>
      <c r="M91" s="17"/>
      <c r="N91" s="14"/>
      <c r="O91" s="12"/>
    </row>
    <row r="92" spans="1:15" ht="15" customHeight="1" x14ac:dyDescent="0.35">
      <c r="A92" s="12"/>
      <c r="B92" s="13">
        <v>13</v>
      </c>
      <c r="C92" s="13" t="s">
        <v>124</v>
      </c>
      <c r="D92" s="13" t="s">
        <v>24</v>
      </c>
      <c r="E92" s="33">
        <f>E83+E91</f>
        <v>390010.76484436489</v>
      </c>
      <c r="F92" s="33">
        <f t="shared" ref="F92:K92" si="18">F83+F91</f>
        <v>352947.86742076435</v>
      </c>
      <c r="G92" s="33">
        <f t="shared" si="18"/>
        <v>369597.56111762888</v>
      </c>
      <c r="H92" s="33">
        <f t="shared" si="18"/>
        <v>398708.80719614914</v>
      </c>
      <c r="I92" s="33">
        <f t="shared" si="18"/>
        <v>392414.49090090487</v>
      </c>
      <c r="J92" s="34">
        <f t="shared" si="18"/>
        <v>181364.94720000002</v>
      </c>
      <c r="K92" s="34">
        <f t="shared" si="18"/>
        <v>0</v>
      </c>
      <c r="L92" s="16"/>
      <c r="M92" s="17"/>
      <c r="N92" s="14"/>
      <c r="O92" s="12"/>
    </row>
    <row r="93" spans="1:15" ht="15" customHeight="1" x14ac:dyDescent="0.35">
      <c r="A93" s="12"/>
      <c r="B93" s="13">
        <v>14</v>
      </c>
      <c r="C93" s="13" t="s">
        <v>125</v>
      </c>
      <c r="D93" s="13" t="s">
        <v>24</v>
      </c>
      <c r="E93" s="76">
        <f>E92/Labour!E18</f>
        <v>8.274001150783461E-2</v>
      </c>
      <c r="F93" s="76" t="s">
        <v>349</v>
      </c>
      <c r="G93" s="76" t="s">
        <v>349</v>
      </c>
      <c r="H93" s="76" t="s">
        <v>349</v>
      </c>
      <c r="I93" s="76" t="s">
        <v>349</v>
      </c>
      <c r="J93" s="57">
        <f>IFERROR(IF(ISBLANK(#REF!),(J92*1000000)/#REF!,(J92*1000000)/#REF!),0)</f>
        <v>0</v>
      </c>
      <c r="K93" s="57">
        <f>IFERROR(IF(ISBLANK(#REF!),(K92*1000000)/#REF!,(K92*1000000)/#REF!),0)</f>
        <v>0</v>
      </c>
      <c r="L93" s="16"/>
      <c r="M93" s="17"/>
      <c r="N93" s="14"/>
      <c r="O93" s="12"/>
    </row>
    <row r="94" spans="1:15" ht="15" customHeight="1" x14ac:dyDescent="0.35">
      <c r="A94" s="12"/>
      <c r="B94" s="49" t="s">
        <v>126</v>
      </c>
      <c r="C94" s="49"/>
      <c r="D94" s="49"/>
      <c r="E94" s="26"/>
      <c r="F94" s="26"/>
      <c r="G94" s="26"/>
      <c r="H94" s="26"/>
      <c r="I94" s="26"/>
      <c r="J94" s="26"/>
      <c r="K94" s="26"/>
      <c r="L94" s="24"/>
      <c r="M94" s="25"/>
      <c r="N94" s="26"/>
      <c r="O94" s="12"/>
    </row>
    <row r="95" spans="1:15" ht="15" customHeight="1" x14ac:dyDescent="0.35">
      <c r="A95" s="12"/>
      <c r="B95" s="13">
        <v>1</v>
      </c>
      <c r="C95" s="13" t="s">
        <v>127</v>
      </c>
      <c r="D95" s="13" t="s">
        <v>128</v>
      </c>
      <c r="E95" s="33">
        <v>21220.824751501958</v>
      </c>
      <c r="F95" s="33">
        <v>18958</v>
      </c>
      <c r="G95" s="33">
        <v>14562</v>
      </c>
      <c r="H95" s="33">
        <v>16437</v>
      </c>
      <c r="I95" s="33">
        <v>16657</v>
      </c>
      <c r="J95" s="82">
        <v>16527</v>
      </c>
      <c r="K95" s="82">
        <v>14217</v>
      </c>
      <c r="L95" s="58"/>
      <c r="M95" s="14" t="s">
        <v>129</v>
      </c>
      <c r="N95" s="14" t="s">
        <v>130</v>
      </c>
      <c r="O95" s="12"/>
    </row>
    <row r="96" spans="1:15" ht="15" customHeight="1" x14ac:dyDescent="0.35">
      <c r="A96" s="12"/>
      <c r="B96" s="13">
        <v>2</v>
      </c>
      <c r="C96" s="13" t="s">
        <v>131</v>
      </c>
      <c r="D96" s="13" t="s">
        <v>128</v>
      </c>
      <c r="E96" s="33">
        <v>52477.149920000003</v>
      </c>
      <c r="F96" s="33">
        <v>55325</v>
      </c>
      <c r="G96" s="82">
        <v>52234</v>
      </c>
      <c r="H96" s="82">
        <v>55959</v>
      </c>
      <c r="I96" s="82">
        <v>54380</v>
      </c>
      <c r="J96" s="82">
        <v>47860</v>
      </c>
      <c r="K96" s="82">
        <v>48467</v>
      </c>
      <c r="L96" s="16"/>
      <c r="M96" s="14" t="s">
        <v>132</v>
      </c>
      <c r="N96" s="14" t="s">
        <v>130</v>
      </c>
      <c r="O96" s="12"/>
    </row>
    <row r="97" spans="1:18" ht="15" customHeight="1" x14ac:dyDescent="0.35">
      <c r="A97" s="12"/>
      <c r="B97" s="13">
        <v>3</v>
      </c>
      <c r="C97" s="13" t="s">
        <v>133</v>
      </c>
      <c r="D97" s="13" t="s">
        <v>128</v>
      </c>
      <c r="E97" s="35">
        <v>53280.184038919579</v>
      </c>
      <c r="F97" s="35">
        <v>48711.752670908805</v>
      </c>
      <c r="G97" s="33">
        <v>42817</v>
      </c>
      <c r="H97" s="33">
        <v>46883</v>
      </c>
      <c r="I97" s="33">
        <v>50774</v>
      </c>
      <c r="J97" s="33">
        <v>47669</v>
      </c>
      <c r="K97" s="33">
        <v>42562</v>
      </c>
      <c r="L97" s="16"/>
      <c r="M97" s="14" t="s">
        <v>134</v>
      </c>
      <c r="N97" s="14" t="s">
        <v>130</v>
      </c>
      <c r="O97" s="12"/>
    </row>
    <row r="98" spans="1:18" ht="15" customHeight="1" x14ac:dyDescent="0.35">
      <c r="A98" s="12"/>
      <c r="B98" s="13">
        <v>4</v>
      </c>
      <c r="C98" s="13" t="s">
        <v>135</v>
      </c>
      <c r="D98" s="13" t="s">
        <v>128</v>
      </c>
      <c r="E98" s="35">
        <v>6248.2949753799394</v>
      </c>
      <c r="F98" s="35">
        <v>6343.842515197568</v>
      </c>
      <c r="G98" s="35">
        <v>1347.9164000000001</v>
      </c>
      <c r="H98" s="33">
        <v>540</v>
      </c>
      <c r="I98" s="33">
        <v>384</v>
      </c>
      <c r="J98" s="33"/>
      <c r="K98" s="33"/>
      <c r="L98" s="16"/>
      <c r="M98" s="14"/>
      <c r="N98" s="14"/>
      <c r="O98" s="12"/>
    </row>
    <row r="99" spans="1:18" ht="15" customHeight="1" x14ac:dyDescent="0.35">
      <c r="A99" s="12"/>
      <c r="B99" s="13">
        <v>5</v>
      </c>
      <c r="C99" s="13" t="s">
        <v>136</v>
      </c>
      <c r="D99" s="13" t="s">
        <v>128</v>
      </c>
      <c r="E99" s="35">
        <v>14707.043046965173</v>
      </c>
      <c r="F99" s="35">
        <v>12452.931909899999</v>
      </c>
      <c r="G99" s="35">
        <v>11358.647384572898</v>
      </c>
      <c r="H99" s="33">
        <v>13842</v>
      </c>
      <c r="I99" s="33">
        <v>13655</v>
      </c>
      <c r="J99" s="33"/>
      <c r="K99" s="33"/>
      <c r="L99" s="16"/>
      <c r="M99" s="14"/>
      <c r="N99" s="14"/>
      <c r="O99" s="12"/>
    </row>
    <row r="100" spans="1:18" ht="15" customHeight="1" x14ac:dyDescent="0.35">
      <c r="A100" s="12"/>
      <c r="B100" s="13">
        <v>6</v>
      </c>
      <c r="C100" s="13" t="s">
        <v>137</v>
      </c>
      <c r="D100" s="13" t="s">
        <v>128</v>
      </c>
      <c r="E100" s="35">
        <v>265.48672915684392</v>
      </c>
      <c r="F100" s="35">
        <v>161.45225063999999</v>
      </c>
      <c r="G100" s="35">
        <v>1855.0623098703995</v>
      </c>
      <c r="H100" s="33">
        <v>2055</v>
      </c>
      <c r="I100" s="33">
        <v>2618</v>
      </c>
      <c r="J100" s="33"/>
      <c r="K100" s="33"/>
      <c r="L100" s="16"/>
      <c r="M100" s="14"/>
      <c r="N100" s="14"/>
      <c r="O100" s="12"/>
    </row>
    <row r="101" spans="1:18" ht="15" customHeight="1" x14ac:dyDescent="0.35">
      <c r="A101" s="12"/>
      <c r="B101" s="13">
        <v>7</v>
      </c>
      <c r="C101" s="13" t="s">
        <v>138</v>
      </c>
      <c r="D101" s="13" t="s">
        <v>128</v>
      </c>
      <c r="E101" s="35">
        <v>19190.57601939893</v>
      </c>
      <c r="F101" s="35">
        <v>20002.991419141763</v>
      </c>
      <c r="G101" s="35">
        <v>11414.762739817477</v>
      </c>
      <c r="H101" s="33">
        <f>11642+77</f>
        <v>11719</v>
      </c>
      <c r="I101" s="33">
        <f>11452+102</f>
        <v>11554</v>
      </c>
      <c r="J101" s="33"/>
      <c r="K101" s="33"/>
      <c r="L101" s="16"/>
      <c r="M101" s="14"/>
      <c r="N101" s="14"/>
      <c r="O101" s="12"/>
    </row>
    <row r="102" spans="1:18" ht="15" customHeight="1" x14ac:dyDescent="0.35">
      <c r="A102" s="12"/>
      <c r="B102" s="13">
        <v>8</v>
      </c>
      <c r="C102" s="13" t="s">
        <v>139</v>
      </c>
      <c r="D102" s="13" t="s">
        <v>128</v>
      </c>
      <c r="E102" s="35">
        <v>364.96067400000004</v>
      </c>
      <c r="F102" s="35">
        <v>347.03493883415337</v>
      </c>
      <c r="G102" s="35">
        <v>422</v>
      </c>
      <c r="H102" s="33">
        <v>544</v>
      </c>
      <c r="I102" s="33">
        <v>372</v>
      </c>
      <c r="J102" s="33"/>
      <c r="K102" s="33"/>
      <c r="L102" s="16"/>
      <c r="M102" s="14"/>
      <c r="N102" s="14"/>
      <c r="O102" s="12"/>
    </row>
    <row r="103" spans="1:18" ht="15" customHeight="1" x14ac:dyDescent="0.35">
      <c r="A103" s="12"/>
      <c r="B103" s="13">
        <v>9</v>
      </c>
      <c r="C103" s="13" t="s">
        <v>140</v>
      </c>
      <c r="D103" s="13" t="s">
        <v>128</v>
      </c>
      <c r="E103" s="35">
        <v>1062.8354541192716</v>
      </c>
      <c r="F103" s="35">
        <v>1656.9008022603164</v>
      </c>
      <c r="G103" s="35">
        <v>2171</v>
      </c>
      <c r="H103" s="33">
        <v>3843</v>
      </c>
      <c r="I103" s="33">
        <v>3597</v>
      </c>
      <c r="J103" s="33"/>
      <c r="K103" s="33"/>
      <c r="L103" s="16"/>
      <c r="M103" s="14"/>
      <c r="N103" s="14"/>
      <c r="O103" s="12"/>
    </row>
    <row r="104" spans="1:18" ht="15" customHeight="1" x14ac:dyDescent="0.35">
      <c r="A104" s="12"/>
      <c r="B104" s="13">
        <v>10</v>
      </c>
      <c r="C104" s="13" t="s">
        <v>141</v>
      </c>
      <c r="D104" s="13" t="s">
        <v>128</v>
      </c>
      <c r="E104" s="35">
        <v>4074.829142709521</v>
      </c>
      <c r="F104" s="35">
        <v>2273.8777284611274</v>
      </c>
      <c r="G104" s="35">
        <v>256.68072810039996</v>
      </c>
      <c r="H104" s="33">
        <v>1388</v>
      </c>
      <c r="I104" s="33">
        <v>2217</v>
      </c>
      <c r="J104" s="33"/>
      <c r="K104" s="33"/>
      <c r="L104" s="16"/>
      <c r="M104" s="14"/>
      <c r="N104" s="14"/>
      <c r="O104" s="12"/>
    </row>
    <row r="105" spans="1:18" ht="15" customHeight="1" x14ac:dyDescent="0.35">
      <c r="A105" s="12"/>
      <c r="B105" s="13">
        <v>11</v>
      </c>
      <c r="C105" s="13" t="s">
        <v>142</v>
      </c>
      <c r="D105" s="13" t="s">
        <v>128</v>
      </c>
      <c r="E105" s="35">
        <v>3161.2299803287051</v>
      </c>
      <c r="F105" s="35">
        <v>2893.8560834873711</v>
      </c>
      <c r="G105" s="35">
        <v>2764.521733387377</v>
      </c>
      <c r="H105" s="33">
        <v>4035</v>
      </c>
      <c r="I105" s="33">
        <v>4740</v>
      </c>
      <c r="J105" s="33"/>
      <c r="K105" s="33"/>
      <c r="L105" s="16"/>
      <c r="M105" s="14"/>
      <c r="N105" s="14"/>
      <c r="O105" s="12"/>
    </row>
    <row r="106" spans="1:18" ht="15" customHeight="1" x14ac:dyDescent="0.35">
      <c r="A106" s="12"/>
      <c r="B106" s="13">
        <v>12</v>
      </c>
      <c r="C106" s="13" t="s">
        <v>143</v>
      </c>
      <c r="D106" s="13" t="s">
        <v>128</v>
      </c>
      <c r="E106" s="35">
        <v>16385.056990363271</v>
      </c>
      <c r="F106" s="35">
        <v>15008.732820264044</v>
      </c>
      <c r="G106" s="35">
        <v>20517.699524030038</v>
      </c>
      <c r="H106" s="33">
        <v>19926</v>
      </c>
      <c r="I106" s="33">
        <v>23019</v>
      </c>
      <c r="J106" s="33"/>
      <c r="K106" s="33"/>
      <c r="L106" s="16"/>
      <c r="M106" s="14"/>
      <c r="N106" s="14"/>
      <c r="O106" s="12"/>
      <c r="Q106" s="59"/>
      <c r="R106" s="59"/>
    </row>
    <row r="107" spans="1:18" ht="15" customHeight="1" x14ac:dyDescent="0.35">
      <c r="A107" s="12"/>
      <c r="B107" s="13">
        <v>13</v>
      </c>
      <c r="C107" s="13" t="s">
        <v>350</v>
      </c>
      <c r="D107" s="13"/>
      <c r="E107" s="35">
        <v>6260.5239854559995</v>
      </c>
      <c r="F107" s="35">
        <v>6528.3588784600306</v>
      </c>
      <c r="G107" s="35">
        <v>5270.1391904673255</v>
      </c>
      <c r="H107" s="33">
        <v>5428</v>
      </c>
      <c r="I107" s="33">
        <v>5275</v>
      </c>
      <c r="J107" s="33"/>
      <c r="K107" s="33"/>
      <c r="L107" s="16"/>
      <c r="M107" s="14"/>
      <c r="N107" s="14"/>
      <c r="O107" s="12"/>
      <c r="Q107" s="59"/>
      <c r="R107" s="59"/>
    </row>
    <row r="108" spans="1:18" ht="15" customHeight="1" x14ac:dyDescent="0.35">
      <c r="A108" s="12"/>
      <c r="B108" s="13">
        <v>14</v>
      </c>
      <c r="C108" s="13" t="s">
        <v>351</v>
      </c>
      <c r="D108" s="13"/>
      <c r="E108" s="35">
        <v>2780.1717925438907</v>
      </c>
      <c r="F108" s="35" t="s">
        <v>45</v>
      </c>
      <c r="G108" s="35" t="s">
        <v>45</v>
      </c>
      <c r="H108" s="35" t="s">
        <v>45</v>
      </c>
      <c r="I108" s="35" t="s">
        <v>45</v>
      </c>
      <c r="J108" s="33"/>
      <c r="K108" s="33"/>
      <c r="L108" s="16"/>
      <c r="M108" s="14"/>
      <c r="N108" s="14"/>
      <c r="O108" s="12"/>
      <c r="Q108" s="59"/>
      <c r="R108" s="59"/>
    </row>
    <row r="109" spans="1:18" ht="15" customHeight="1" x14ac:dyDescent="0.35">
      <c r="A109" s="12"/>
      <c r="B109" s="13">
        <v>15</v>
      </c>
      <c r="C109" s="13" t="s">
        <v>144</v>
      </c>
      <c r="D109" s="13" t="s">
        <v>128</v>
      </c>
      <c r="E109" s="33">
        <f>SUM(E95:E97)</f>
        <v>126978.15871042153</v>
      </c>
      <c r="F109" s="33">
        <f t="shared" ref="F109:I109" si="19">SUM(F95:F97)</f>
        <v>122994.75267090881</v>
      </c>
      <c r="G109" s="33">
        <f t="shared" si="19"/>
        <v>109613</v>
      </c>
      <c r="H109" s="33">
        <f t="shared" si="19"/>
        <v>119279</v>
      </c>
      <c r="I109" s="33">
        <f t="shared" si="19"/>
        <v>121811</v>
      </c>
      <c r="J109" s="82">
        <v>112056</v>
      </c>
      <c r="K109" s="82">
        <v>105246</v>
      </c>
      <c r="L109" s="16"/>
      <c r="M109" s="41" t="s">
        <v>145</v>
      </c>
      <c r="N109" s="14" t="s">
        <v>130</v>
      </c>
      <c r="O109" s="12"/>
    </row>
    <row r="110" spans="1:18" ht="15" customHeight="1" x14ac:dyDescent="0.35">
      <c r="A110" s="12"/>
      <c r="B110" s="13">
        <v>16</v>
      </c>
      <c r="C110" s="13" t="s">
        <v>146</v>
      </c>
      <c r="D110" s="40" t="s">
        <v>59</v>
      </c>
      <c r="E110" s="76">
        <f>E109/Labour!E19</f>
        <v>2.7310795838069783E-2</v>
      </c>
      <c r="F110" s="76" t="s">
        <v>352</v>
      </c>
      <c r="G110" s="76" t="s">
        <v>352</v>
      </c>
      <c r="H110" s="76" t="s">
        <v>352</v>
      </c>
      <c r="I110" s="76" t="s">
        <v>352</v>
      </c>
      <c r="J110" s="57">
        <f>IFERROR(IF(ISBLANK(#REF!),(J109*1000)/#REF!,(J109*1000)/#REF!),0)</f>
        <v>0</v>
      </c>
      <c r="K110" s="57">
        <f>IFERROR(IF(ISBLANK(#REF!),(K109*1000)/#REF!,(K109*1000)/#REF!),0)</f>
        <v>0</v>
      </c>
      <c r="L110" s="16"/>
      <c r="M110" s="17"/>
      <c r="N110" s="14"/>
      <c r="O110" s="12"/>
    </row>
    <row r="111" spans="1:18" ht="15" customHeight="1" x14ac:dyDescent="0.35">
      <c r="A111" s="12"/>
      <c r="B111" s="13">
        <v>17</v>
      </c>
      <c r="C111" s="13" t="s">
        <v>147</v>
      </c>
      <c r="D111" s="40" t="s">
        <v>59</v>
      </c>
      <c r="E111" s="33" t="s">
        <v>353</v>
      </c>
      <c r="F111" s="33" t="s">
        <v>353</v>
      </c>
      <c r="G111" s="33" t="s">
        <v>353</v>
      </c>
      <c r="H111" s="33" t="s">
        <v>353</v>
      </c>
      <c r="I111" s="33" t="s">
        <v>353</v>
      </c>
      <c r="J111" s="33"/>
      <c r="K111" s="33"/>
      <c r="L111" s="16"/>
      <c r="M111" s="17" t="s">
        <v>149</v>
      </c>
      <c r="N111" s="14"/>
      <c r="O111" s="12"/>
    </row>
    <row r="112" spans="1:18" ht="15" customHeight="1" x14ac:dyDescent="0.35">
      <c r="A112" s="12"/>
      <c r="B112" s="13">
        <v>18</v>
      </c>
      <c r="C112" s="13" t="s">
        <v>150</v>
      </c>
      <c r="D112" s="40" t="s">
        <v>59</v>
      </c>
      <c r="E112" s="86" t="s">
        <v>353</v>
      </c>
      <c r="F112" s="86" t="s">
        <v>353</v>
      </c>
      <c r="G112" s="86" t="s">
        <v>353</v>
      </c>
      <c r="H112" s="86" t="s">
        <v>353</v>
      </c>
      <c r="I112" s="86" t="s">
        <v>353</v>
      </c>
      <c r="J112" s="86"/>
      <c r="K112" s="86"/>
      <c r="L112" s="16"/>
      <c r="M112" s="17" t="s">
        <v>149</v>
      </c>
      <c r="N112" s="14"/>
      <c r="O112" s="12"/>
    </row>
    <row r="113" spans="1:15" ht="15" customHeight="1" x14ac:dyDescent="0.35">
      <c r="A113" s="12"/>
      <c r="B113" s="13">
        <v>19</v>
      </c>
      <c r="C113" s="13" t="s">
        <v>399</v>
      </c>
      <c r="D113" s="40"/>
      <c r="E113" s="86">
        <v>492625</v>
      </c>
      <c r="F113" s="86">
        <v>457592</v>
      </c>
      <c r="G113" s="86">
        <v>463149</v>
      </c>
      <c r="H113" s="86" t="s">
        <v>45</v>
      </c>
      <c r="I113" s="86" t="s">
        <v>45</v>
      </c>
      <c r="J113" s="97"/>
      <c r="K113" s="97"/>
      <c r="L113" s="16"/>
      <c r="M113" s="17"/>
      <c r="N113" s="14"/>
      <c r="O113" s="12"/>
    </row>
    <row r="114" spans="1:15" ht="20.25" customHeight="1" x14ac:dyDescent="0.35">
      <c r="A114" s="12"/>
      <c r="B114" s="4"/>
      <c r="C114" s="5"/>
      <c r="D114" s="6"/>
      <c r="E114" s="7"/>
      <c r="F114" s="7"/>
      <c r="G114" s="8"/>
      <c r="H114" s="8" t="s">
        <v>151</v>
      </c>
      <c r="I114" s="8" t="s">
        <v>151</v>
      </c>
      <c r="J114" s="8" t="s">
        <v>151</v>
      </c>
      <c r="K114" s="8" t="s">
        <v>151</v>
      </c>
      <c r="L114" s="9"/>
      <c r="M114" s="10"/>
      <c r="N114" s="7"/>
      <c r="O114" s="4"/>
    </row>
    <row r="115" spans="1:15" ht="15" customHeight="1" x14ac:dyDescent="0.35">
      <c r="H115" s="63" t="s">
        <v>151</v>
      </c>
      <c r="I115" s="63" t="s">
        <v>151</v>
      </c>
      <c r="J115" s="63" t="s">
        <v>151</v>
      </c>
      <c r="K115" s="63" t="s">
        <v>151</v>
      </c>
      <c r="L115" s="64"/>
      <c r="M115" s="62"/>
      <c r="N115" s="62"/>
    </row>
    <row r="116" spans="1:15" ht="15" customHeight="1" x14ac:dyDescent="0.35">
      <c r="H116" s="63" t="s">
        <v>151</v>
      </c>
      <c r="I116" s="63" t="s">
        <v>151</v>
      </c>
      <c r="J116" s="63" t="s">
        <v>151</v>
      </c>
      <c r="K116" s="63" t="s">
        <v>151</v>
      </c>
      <c r="L116" s="64"/>
      <c r="M116" s="62"/>
      <c r="N116" s="62"/>
    </row>
    <row r="117" spans="1:15" ht="15" customHeight="1" x14ac:dyDescent="0.35">
      <c r="H117" s="63" t="s">
        <v>151</v>
      </c>
      <c r="I117" s="63" t="s">
        <v>151</v>
      </c>
      <c r="J117" s="63" t="s">
        <v>151</v>
      </c>
      <c r="K117" s="63" t="s">
        <v>151</v>
      </c>
      <c r="L117" s="64"/>
      <c r="M117" s="62"/>
      <c r="N117" s="62"/>
    </row>
    <row r="118" spans="1:15" ht="15" customHeight="1" x14ac:dyDescent="0.35">
      <c r="H118" s="63" t="s">
        <v>151</v>
      </c>
      <c r="I118" s="63" t="s">
        <v>151</v>
      </c>
      <c r="J118" s="63" t="s">
        <v>151</v>
      </c>
      <c r="K118" s="63" t="s">
        <v>151</v>
      </c>
      <c r="L118" s="64"/>
      <c r="M118" s="62"/>
      <c r="N118" s="62"/>
    </row>
    <row r="119" spans="1:15" ht="15" customHeight="1" x14ac:dyDescent="0.35">
      <c r="H119" s="63" t="s">
        <v>151</v>
      </c>
      <c r="I119" s="63" t="s">
        <v>151</v>
      </c>
      <c r="J119" s="63" t="s">
        <v>151</v>
      </c>
      <c r="K119" s="63" t="s">
        <v>151</v>
      </c>
      <c r="M119" s="62"/>
      <c r="N119" s="62"/>
    </row>
    <row r="120" spans="1:15" ht="15" customHeight="1" x14ac:dyDescent="0.35">
      <c r="M120" s="62"/>
      <c r="N120" s="62"/>
    </row>
    <row r="121" spans="1:15" ht="15" customHeight="1" x14ac:dyDescent="0.35">
      <c r="M121" s="62"/>
      <c r="N121" s="62"/>
    </row>
    <row r="122" spans="1:15" ht="15" customHeight="1" x14ac:dyDescent="0.35">
      <c r="M122" s="62"/>
      <c r="N122" s="62"/>
    </row>
    <row r="123" spans="1:15" ht="15" customHeight="1" x14ac:dyDescent="0.35">
      <c r="M123" s="62"/>
      <c r="N123" s="62"/>
    </row>
    <row r="124" spans="1:15" ht="15" customHeight="1" x14ac:dyDescent="0.35">
      <c r="M124" s="62"/>
      <c r="N124" s="62"/>
    </row>
    <row r="125" spans="1:15" ht="15" customHeight="1" x14ac:dyDescent="0.35">
      <c r="M125" s="62"/>
      <c r="N125" s="62"/>
    </row>
    <row r="126" spans="1:15" ht="15" customHeight="1" x14ac:dyDescent="0.35">
      <c r="M126" s="62"/>
      <c r="N126" s="62"/>
    </row>
    <row r="127" spans="1:15" ht="15" customHeight="1" x14ac:dyDescent="0.35">
      <c r="M127" s="62"/>
      <c r="N127" s="62"/>
    </row>
    <row r="128" spans="1:15" ht="15" customHeight="1" x14ac:dyDescent="0.35">
      <c r="M128" s="62"/>
      <c r="N128" s="62"/>
    </row>
    <row r="129" spans="6:68" ht="15" customHeight="1" x14ac:dyDescent="0.35">
      <c r="M129" s="62"/>
      <c r="N129" s="62"/>
    </row>
    <row r="130" spans="6:68" ht="15" customHeight="1" x14ac:dyDescent="0.35">
      <c r="M130" s="62"/>
      <c r="N130" s="62"/>
    </row>
    <row r="131" spans="6:68" ht="15" customHeight="1" x14ac:dyDescent="0.35">
      <c r="M131" s="62"/>
      <c r="N131" s="62"/>
    </row>
    <row r="132" spans="6:68" ht="15" customHeight="1" x14ac:dyDescent="0.35">
      <c r="M132" s="62"/>
      <c r="N132" s="62"/>
    </row>
    <row r="133" spans="6:68" ht="15" customHeight="1" x14ac:dyDescent="0.35">
      <c r="M133" s="62"/>
      <c r="N133" s="62"/>
    </row>
    <row r="134" spans="6:68" ht="15" customHeight="1" x14ac:dyDescent="0.35">
      <c r="M134" s="62"/>
      <c r="N134" s="62"/>
    </row>
    <row r="135" spans="6:68" ht="15" customHeight="1" x14ac:dyDescent="0.35">
      <c r="M135" s="62"/>
      <c r="N135" s="62"/>
    </row>
    <row r="136" spans="6:68" s="62" customFormat="1" ht="15" customHeight="1" x14ac:dyDescent="0.35">
      <c r="F136" s="63"/>
      <c r="G136" s="63"/>
      <c r="H136" s="63"/>
      <c r="I136" s="63"/>
      <c r="J136" s="63"/>
      <c r="K136" s="15"/>
      <c r="L136" s="65"/>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row>
    <row r="137" spans="6:68" s="62" customFormat="1" ht="15" customHeight="1" x14ac:dyDescent="0.35">
      <c r="F137" s="63"/>
      <c r="G137" s="63"/>
      <c r="H137" s="63"/>
      <c r="I137" s="63"/>
      <c r="J137" s="63"/>
      <c r="K137" s="14"/>
      <c r="L137" s="65"/>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row>
    <row r="138" spans="6:68" s="62" customFormat="1" ht="15" customHeight="1" x14ac:dyDescent="0.35">
      <c r="F138" s="63"/>
      <c r="G138" s="63"/>
      <c r="H138" s="63"/>
      <c r="I138" s="63"/>
      <c r="J138" s="63"/>
      <c r="K138" s="63"/>
      <c r="L138" s="65"/>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row>
    <row r="139" spans="6:68" s="62" customFormat="1" ht="15" customHeight="1" x14ac:dyDescent="0.35">
      <c r="F139" s="63"/>
      <c r="G139" s="63"/>
      <c r="H139" s="63"/>
      <c r="I139" s="63"/>
      <c r="J139" s="63"/>
      <c r="K139" s="63"/>
      <c r="L139" s="65"/>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row>
    <row r="140" spans="6:68" s="62" customFormat="1" ht="15" customHeight="1" x14ac:dyDescent="0.35">
      <c r="F140" s="63"/>
      <c r="G140" s="63"/>
      <c r="H140" s="63"/>
      <c r="I140" s="63"/>
      <c r="J140" s="63"/>
      <c r="K140" s="63"/>
      <c r="L140" s="65"/>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row>
    <row r="141" spans="6:68" ht="15" customHeight="1" x14ac:dyDescent="0.35">
      <c r="M141" s="62"/>
      <c r="N141" s="62"/>
    </row>
    <row r="142" spans="6:68" s="62" customFormat="1" ht="15" customHeight="1" x14ac:dyDescent="0.35">
      <c r="F142" s="63"/>
      <c r="G142" s="63"/>
      <c r="H142" s="63"/>
      <c r="I142" s="63"/>
      <c r="J142" s="63"/>
      <c r="K142" s="15" t="s">
        <v>152</v>
      </c>
      <c r="L142" s="65"/>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row>
    <row r="143" spans="6:68" s="62" customFormat="1" ht="15" customHeight="1" x14ac:dyDescent="0.35">
      <c r="F143" s="63"/>
      <c r="G143" s="63"/>
      <c r="H143" s="63"/>
      <c r="I143" s="63"/>
      <c r="J143" s="63"/>
      <c r="K143" s="15" t="s">
        <v>153</v>
      </c>
      <c r="L143" s="65"/>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row>
    <row r="144" spans="6:68" s="62" customFormat="1" ht="15" customHeight="1" x14ac:dyDescent="0.35">
      <c r="F144" s="63"/>
      <c r="G144" s="63"/>
      <c r="H144" s="63"/>
      <c r="I144" s="63"/>
      <c r="J144" s="63"/>
      <c r="K144" s="15" t="s">
        <v>154</v>
      </c>
      <c r="L144" s="65"/>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row>
    <row r="145" spans="6:68" s="62" customFormat="1" ht="15" customHeight="1" x14ac:dyDescent="0.35">
      <c r="F145" s="63"/>
      <c r="G145" s="63"/>
      <c r="H145" s="63"/>
      <c r="I145" s="63"/>
      <c r="J145" s="63"/>
      <c r="K145" s="15" t="s">
        <v>155</v>
      </c>
      <c r="L145" s="65"/>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row>
    <row r="146" spans="6:68" s="62" customFormat="1" ht="15" customHeight="1" x14ac:dyDescent="0.35">
      <c r="F146" s="63"/>
      <c r="G146" s="63"/>
      <c r="H146" s="63"/>
      <c r="I146" s="63"/>
      <c r="J146" s="63"/>
      <c r="K146" s="15" t="s">
        <v>156</v>
      </c>
      <c r="L146" s="65"/>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row>
    <row r="147" spans="6:68" s="62" customFormat="1" ht="15" customHeight="1" x14ac:dyDescent="0.35">
      <c r="F147" s="63"/>
      <c r="G147" s="63"/>
      <c r="H147" s="63"/>
      <c r="I147" s="63"/>
      <c r="J147" s="63"/>
      <c r="K147" s="15" t="s">
        <v>157</v>
      </c>
      <c r="L147" s="65"/>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row>
    <row r="148" spans="6:68" s="62" customFormat="1" ht="15" customHeight="1" x14ac:dyDescent="0.35">
      <c r="F148" s="63"/>
      <c r="G148" s="63"/>
      <c r="H148" s="63"/>
      <c r="I148" s="63"/>
      <c r="J148" s="63"/>
      <c r="K148" s="15" t="s">
        <v>158</v>
      </c>
      <c r="L148" s="65"/>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row>
    <row r="149" spans="6:68" s="62" customFormat="1" ht="15" customHeight="1" x14ac:dyDescent="0.35">
      <c r="F149" s="63"/>
      <c r="G149" s="63"/>
      <c r="H149" s="63"/>
      <c r="I149" s="63"/>
      <c r="J149" s="63"/>
      <c r="K149" s="14"/>
      <c r="L149" s="65"/>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row>
    <row r="150" spans="6:68" s="62" customFormat="1" ht="15" customHeight="1" x14ac:dyDescent="0.35">
      <c r="F150" s="63"/>
      <c r="G150" s="63"/>
      <c r="H150" s="63"/>
      <c r="I150" s="63"/>
      <c r="J150" s="63"/>
      <c r="K150" s="63"/>
      <c r="L150" s="65"/>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row>
    <row r="151" spans="6:68" s="62" customFormat="1" ht="15" customHeight="1" x14ac:dyDescent="0.35">
      <c r="F151" s="63"/>
      <c r="G151" s="63"/>
      <c r="H151" s="63"/>
      <c r="I151" s="63"/>
      <c r="J151" s="63"/>
      <c r="K151" s="63"/>
      <c r="L151" s="65"/>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row>
    <row r="152" spans="6:68" s="62" customFormat="1" ht="15" customHeight="1" x14ac:dyDescent="0.35">
      <c r="F152" s="63"/>
      <c r="G152" s="63"/>
      <c r="H152" s="63"/>
      <c r="I152" s="63"/>
      <c r="J152" s="63"/>
      <c r="K152" s="63"/>
      <c r="L152" s="65"/>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row>
    <row r="153" spans="6:68" ht="15" customHeight="1" x14ac:dyDescent="0.35">
      <c r="M153" s="62"/>
      <c r="N153" s="62"/>
    </row>
    <row r="154" spans="6:68" s="62" customFormat="1" ht="15" customHeight="1" x14ac:dyDescent="0.35">
      <c r="F154" s="63"/>
      <c r="G154" s="63"/>
      <c r="H154" s="63"/>
      <c r="I154" s="63"/>
      <c r="J154" s="63"/>
      <c r="K154" s="14"/>
      <c r="L154" s="65"/>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row>
    <row r="155" spans="6:68" s="62" customFormat="1" ht="15" customHeight="1" x14ac:dyDescent="0.35">
      <c r="F155" s="63"/>
      <c r="G155" s="63"/>
      <c r="H155" s="63"/>
      <c r="I155" s="63"/>
      <c r="J155" s="63"/>
      <c r="K155" s="14"/>
      <c r="L155" s="65"/>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row>
    <row r="156" spans="6:68" s="62" customFormat="1" ht="15" customHeight="1" x14ac:dyDescent="0.35">
      <c r="F156" s="63"/>
      <c r="G156" s="63"/>
      <c r="H156" s="63"/>
      <c r="I156" s="63"/>
      <c r="J156" s="63"/>
      <c r="K156" s="63" t="s">
        <v>159</v>
      </c>
      <c r="L156" s="65"/>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row>
    <row r="157" spans="6:68" s="62" customFormat="1" ht="15" customHeight="1" x14ac:dyDescent="0.35">
      <c r="F157" s="63"/>
      <c r="G157" s="63"/>
      <c r="H157" s="63"/>
      <c r="I157" s="63"/>
      <c r="J157" s="63"/>
      <c r="K157" s="63" t="s">
        <v>160</v>
      </c>
      <c r="L157" s="65"/>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row>
    <row r="158" spans="6:68" s="62" customFormat="1" ht="15" customHeight="1" x14ac:dyDescent="0.35">
      <c r="F158" s="63"/>
      <c r="G158" s="63"/>
      <c r="H158" s="63"/>
      <c r="I158" s="63"/>
      <c r="J158" s="63"/>
      <c r="K158" s="63" t="s">
        <v>161</v>
      </c>
      <c r="L158" s="65"/>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row>
    <row r="159" spans="6:68" ht="15" customHeight="1" x14ac:dyDescent="0.35">
      <c r="M159" s="62"/>
      <c r="N159" s="62"/>
    </row>
    <row r="160" spans="6:68" s="62" customFormat="1" ht="15" customHeight="1" x14ac:dyDescent="0.35">
      <c r="F160" s="63"/>
      <c r="G160" s="63"/>
      <c r="H160" s="63"/>
      <c r="I160" s="63"/>
      <c r="J160" s="63"/>
      <c r="K160" s="14"/>
      <c r="L160" s="65"/>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row>
    <row r="161" spans="6:68" s="62" customFormat="1" ht="15" customHeight="1" x14ac:dyDescent="0.35">
      <c r="F161" s="63"/>
      <c r="G161" s="63"/>
      <c r="H161" s="63"/>
      <c r="I161" s="63"/>
      <c r="J161" s="63"/>
      <c r="K161" s="14"/>
      <c r="L161" s="65"/>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row>
    <row r="162" spans="6:68" s="62" customFormat="1" ht="15" customHeight="1" x14ac:dyDescent="0.35">
      <c r="F162" s="63"/>
      <c r="G162" s="63"/>
      <c r="H162" s="63"/>
      <c r="I162" s="63"/>
      <c r="J162" s="63"/>
      <c r="K162" s="63" t="s">
        <v>159</v>
      </c>
      <c r="L162" s="65"/>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row>
    <row r="163" spans="6:68" s="62" customFormat="1" ht="15" customHeight="1" x14ac:dyDescent="0.35">
      <c r="F163" s="63"/>
      <c r="G163" s="63"/>
      <c r="H163" s="63"/>
      <c r="I163" s="63"/>
      <c r="J163" s="63"/>
      <c r="K163" s="63" t="s">
        <v>160</v>
      </c>
      <c r="L163" s="65"/>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row>
    <row r="164" spans="6:68" s="62" customFormat="1" ht="15" customHeight="1" x14ac:dyDescent="0.35">
      <c r="F164" s="63"/>
      <c r="G164" s="63"/>
      <c r="H164" s="63"/>
      <c r="I164" s="63"/>
      <c r="J164" s="63"/>
      <c r="K164" s="63" t="s">
        <v>161</v>
      </c>
      <c r="L164" s="65"/>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row>
    <row r="165" spans="6:68" ht="15" customHeight="1" x14ac:dyDescent="0.35">
      <c r="M165" s="62"/>
      <c r="N165" s="62"/>
    </row>
    <row r="166" spans="6:68" s="62" customFormat="1" ht="15" customHeight="1" x14ac:dyDescent="0.35">
      <c r="F166" s="63"/>
      <c r="G166" s="63"/>
      <c r="H166" s="63"/>
      <c r="I166" s="63"/>
      <c r="J166" s="63"/>
      <c r="K166" s="14"/>
      <c r="L166" s="65"/>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row>
    <row r="167" spans="6:68" s="62" customFormat="1" ht="15" customHeight="1" x14ac:dyDescent="0.35">
      <c r="F167" s="63"/>
      <c r="G167" s="63"/>
      <c r="H167" s="63"/>
      <c r="I167" s="63"/>
      <c r="J167" s="63"/>
      <c r="K167" s="14"/>
      <c r="L167" s="65"/>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row>
    <row r="168" spans="6:68" s="62" customFormat="1" ht="15" customHeight="1" x14ac:dyDescent="0.35">
      <c r="F168" s="63"/>
      <c r="G168" s="63"/>
      <c r="H168" s="63"/>
      <c r="I168" s="63"/>
      <c r="J168" s="63"/>
      <c r="K168" s="63" t="s">
        <v>159</v>
      </c>
      <c r="L168" s="65"/>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row>
    <row r="169" spans="6:68" s="62" customFormat="1" ht="15" customHeight="1" x14ac:dyDescent="0.35">
      <c r="F169" s="63"/>
      <c r="G169" s="63"/>
      <c r="H169" s="63"/>
      <c r="I169" s="63"/>
      <c r="J169" s="63"/>
      <c r="K169" s="63" t="s">
        <v>160</v>
      </c>
      <c r="L169" s="65"/>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row>
    <row r="170" spans="6:68" s="62" customFormat="1" ht="15" customHeight="1" x14ac:dyDescent="0.35">
      <c r="F170" s="63"/>
      <c r="G170" s="63"/>
      <c r="H170" s="63"/>
      <c r="I170" s="63"/>
      <c r="J170" s="63"/>
      <c r="K170" s="63" t="s">
        <v>161</v>
      </c>
      <c r="L170" s="65"/>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row>
    <row r="171" spans="6:68" ht="15" customHeight="1" x14ac:dyDescent="0.35">
      <c r="M171" s="62"/>
      <c r="N171" s="62"/>
    </row>
    <row r="172" spans="6:68" s="62" customFormat="1" ht="15" customHeight="1" x14ac:dyDescent="0.35">
      <c r="F172" s="63"/>
      <c r="G172" s="63"/>
      <c r="H172" s="63"/>
      <c r="I172" s="63"/>
      <c r="J172" s="63"/>
      <c r="K172" s="14"/>
      <c r="L172" s="65"/>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row>
    <row r="173" spans="6:68" s="62" customFormat="1" ht="15" customHeight="1" x14ac:dyDescent="0.35">
      <c r="F173" s="63"/>
      <c r="G173" s="63"/>
      <c r="H173" s="63"/>
      <c r="I173" s="63"/>
      <c r="J173" s="63"/>
      <c r="K173" s="14"/>
      <c r="L173" s="65"/>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row>
    <row r="174" spans="6:68" s="62" customFormat="1" ht="15" customHeight="1" x14ac:dyDescent="0.35">
      <c r="F174" s="63"/>
      <c r="G174" s="63"/>
      <c r="H174" s="63"/>
      <c r="I174" s="63"/>
      <c r="J174" s="63"/>
      <c r="K174" s="63" t="s">
        <v>159</v>
      </c>
      <c r="L174" s="65"/>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row>
    <row r="175" spans="6:68" s="62" customFormat="1" ht="15" customHeight="1" x14ac:dyDescent="0.35">
      <c r="F175" s="63"/>
      <c r="G175" s="63"/>
      <c r="H175" s="63"/>
      <c r="I175" s="63"/>
      <c r="J175" s="63"/>
      <c r="K175" s="63" t="s">
        <v>160</v>
      </c>
      <c r="L175" s="65"/>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row>
    <row r="176" spans="6:68" s="62" customFormat="1" ht="15" customHeight="1" x14ac:dyDescent="0.35">
      <c r="F176" s="63"/>
      <c r="G176" s="63"/>
      <c r="H176" s="63"/>
      <c r="I176" s="63"/>
      <c r="J176" s="63"/>
      <c r="K176" s="63" t="s">
        <v>161</v>
      </c>
      <c r="L176" s="65"/>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row>
    <row r="177" spans="6:68" ht="15" customHeight="1" x14ac:dyDescent="0.35">
      <c r="M177" s="62"/>
      <c r="N177" s="62"/>
    </row>
    <row r="178" spans="6:68" s="62" customFormat="1" ht="15" customHeight="1" x14ac:dyDescent="0.35">
      <c r="F178" s="63"/>
      <c r="G178" s="63"/>
      <c r="H178" s="63"/>
      <c r="I178" s="63"/>
      <c r="J178" s="63"/>
      <c r="K178" s="14"/>
      <c r="L178" s="65"/>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row>
    <row r="179" spans="6:68" ht="15" customHeight="1" x14ac:dyDescent="0.35">
      <c r="M179" s="62"/>
      <c r="N179" s="62"/>
    </row>
    <row r="180" spans="6:68" s="62" customFormat="1" ht="15" customHeight="1" x14ac:dyDescent="0.35">
      <c r="F180" s="63"/>
      <c r="G180" s="63"/>
      <c r="H180" s="63"/>
      <c r="I180" s="63"/>
      <c r="J180" s="63"/>
      <c r="K180" s="63"/>
      <c r="L180" s="65"/>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row>
    <row r="181" spans="6:68" s="62" customFormat="1" ht="15" customHeight="1" x14ac:dyDescent="0.35">
      <c r="F181" s="63"/>
      <c r="G181" s="63"/>
      <c r="H181" s="63"/>
      <c r="I181" s="63"/>
      <c r="J181" s="63"/>
      <c r="K181" s="63"/>
      <c r="L181" s="65"/>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row>
    <row r="182" spans="6:68" s="62" customFormat="1" ht="15" customHeight="1" x14ac:dyDescent="0.35">
      <c r="F182" s="63"/>
      <c r="G182" s="63"/>
      <c r="H182" s="63"/>
      <c r="I182" s="63"/>
      <c r="J182" s="63"/>
      <c r="K182" s="63"/>
      <c r="L182" s="65"/>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row>
    <row r="183" spans="6:68" ht="15" customHeight="1" x14ac:dyDescent="0.35">
      <c r="M183" s="62"/>
      <c r="N183" s="62"/>
    </row>
    <row r="184" spans="6:68" ht="15" customHeight="1" x14ac:dyDescent="0.35">
      <c r="M184" s="62"/>
      <c r="N184" s="62"/>
    </row>
    <row r="185" spans="6:68" ht="15" customHeight="1" x14ac:dyDescent="0.35">
      <c r="M185" s="62"/>
      <c r="N185" s="62"/>
    </row>
    <row r="186" spans="6:68" ht="15" customHeight="1" x14ac:dyDescent="0.35">
      <c r="M186" s="62"/>
      <c r="N186" s="62"/>
    </row>
    <row r="187" spans="6:68" ht="15" customHeight="1" x14ac:dyDescent="0.35">
      <c r="M187" s="62"/>
      <c r="N187" s="62"/>
    </row>
    <row r="188" spans="6:68" ht="15" customHeight="1" x14ac:dyDescent="0.35">
      <c r="M188" s="62"/>
      <c r="N188" s="62"/>
    </row>
    <row r="189" spans="6:68" ht="15" customHeight="1" x14ac:dyDescent="0.35">
      <c r="M189" s="62"/>
      <c r="N189" s="62"/>
    </row>
    <row r="190" spans="6:68" ht="15" customHeight="1" x14ac:dyDescent="0.35">
      <c r="M190" s="62"/>
      <c r="N190" s="62"/>
    </row>
    <row r="191" spans="6:68" ht="15" customHeight="1" x14ac:dyDescent="0.35">
      <c r="M191" s="62"/>
      <c r="N191" s="62"/>
    </row>
    <row r="192" spans="6:68" ht="15" customHeight="1" x14ac:dyDescent="0.35">
      <c r="M192" s="62"/>
      <c r="N192" s="62"/>
    </row>
    <row r="193" spans="13:14" ht="15" customHeight="1" x14ac:dyDescent="0.35">
      <c r="M193" s="62"/>
      <c r="N193" s="62"/>
    </row>
    <row r="194" spans="13:14" ht="15" customHeight="1" x14ac:dyDescent="0.35">
      <c r="M194" s="62"/>
      <c r="N194" s="62"/>
    </row>
    <row r="195" spans="13:14" ht="15" customHeight="1" x14ac:dyDescent="0.35">
      <c r="M195" s="62"/>
      <c r="N195" s="62"/>
    </row>
    <row r="196" spans="13:14" ht="15" customHeight="1" x14ac:dyDescent="0.35">
      <c r="M196" s="62"/>
      <c r="N196" s="62"/>
    </row>
    <row r="197" spans="13:14" ht="15" customHeight="1" x14ac:dyDescent="0.35">
      <c r="M197" s="62"/>
      <c r="N197" s="62"/>
    </row>
    <row r="198" spans="13:14" ht="15" customHeight="1" x14ac:dyDescent="0.35">
      <c r="M198" s="62"/>
      <c r="N198" s="62"/>
    </row>
    <row r="199" spans="13:14" ht="15" customHeight="1" x14ac:dyDescent="0.35">
      <c r="M199" s="62"/>
      <c r="N199" s="62"/>
    </row>
    <row r="200" spans="13:14" ht="15" customHeight="1" x14ac:dyDescent="0.35">
      <c r="M200" s="62"/>
      <c r="N200" s="62"/>
    </row>
    <row r="201" spans="13:14" ht="15" customHeight="1" x14ac:dyDescent="0.35">
      <c r="M201" s="62"/>
      <c r="N201" s="62"/>
    </row>
    <row r="202" spans="13:14" ht="15" customHeight="1" x14ac:dyDescent="0.35">
      <c r="M202" s="62"/>
      <c r="N202" s="62"/>
    </row>
    <row r="203" spans="13:14" ht="15" customHeight="1" x14ac:dyDescent="0.35">
      <c r="M203" s="62"/>
      <c r="N203" s="62"/>
    </row>
    <row r="204" spans="13:14" ht="15" customHeight="1" x14ac:dyDescent="0.35">
      <c r="M204" s="62"/>
      <c r="N204" s="62"/>
    </row>
    <row r="205" spans="13:14" ht="15" customHeight="1" x14ac:dyDescent="0.35">
      <c r="M205" s="62"/>
      <c r="N205" s="62"/>
    </row>
    <row r="206" spans="13:14" ht="15" customHeight="1" x14ac:dyDescent="0.35">
      <c r="M206" s="62"/>
      <c r="N206" s="62"/>
    </row>
    <row r="207" spans="13:14" ht="15" customHeight="1" x14ac:dyDescent="0.35">
      <c r="M207" s="62"/>
      <c r="N207" s="62"/>
    </row>
    <row r="208" spans="13:14" ht="15" customHeight="1" x14ac:dyDescent="0.35">
      <c r="M208" s="62"/>
      <c r="N208" s="62"/>
    </row>
    <row r="209" spans="6:68" ht="15" customHeight="1" x14ac:dyDescent="0.35">
      <c r="M209" s="62"/>
      <c r="N209" s="62"/>
    </row>
    <row r="210" spans="6:68" ht="15" customHeight="1" x14ac:dyDescent="0.35">
      <c r="M210" s="62"/>
      <c r="N210" s="62"/>
    </row>
    <row r="211" spans="6:68" ht="15" customHeight="1" x14ac:dyDescent="0.35">
      <c r="M211" s="62"/>
      <c r="N211" s="62"/>
    </row>
    <row r="212" spans="6:68" s="62" customFormat="1" ht="15" customHeight="1" x14ac:dyDescent="0.35">
      <c r="F212" s="63"/>
      <c r="G212" s="63"/>
      <c r="H212" s="63"/>
      <c r="I212" s="63"/>
      <c r="J212" s="63"/>
      <c r="K212" s="63"/>
      <c r="L212" s="16" t="s">
        <v>162</v>
      </c>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row>
    <row r="213" spans="6:68" s="62" customFormat="1" ht="15" customHeight="1" x14ac:dyDescent="0.35">
      <c r="F213" s="63"/>
      <c r="G213" s="63"/>
      <c r="H213" s="63"/>
      <c r="I213" s="63"/>
      <c r="J213" s="63"/>
      <c r="K213" s="63"/>
      <c r="L213" s="16" t="s">
        <v>163</v>
      </c>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row>
    <row r="214" spans="6:68" s="62" customFormat="1" ht="15" customHeight="1" x14ac:dyDescent="0.35">
      <c r="F214" s="63"/>
      <c r="G214" s="63"/>
      <c r="H214" s="63"/>
      <c r="I214" s="63"/>
      <c r="J214" s="63"/>
      <c r="K214" s="63"/>
      <c r="L214" s="16" t="s">
        <v>164</v>
      </c>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row>
    <row r="215" spans="6:68" s="62" customFormat="1" ht="15" customHeight="1" x14ac:dyDescent="0.35">
      <c r="F215" s="63"/>
      <c r="G215" s="63"/>
      <c r="H215" s="63"/>
      <c r="I215" s="63"/>
      <c r="J215" s="63"/>
      <c r="K215" s="63"/>
      <c r="L215" s="16" t="s">
        <v>165</v>
      </c>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row>
    <row r="216" spans="6:68" s="62" customFormat="1" ht="15" customHeight="1" x14ac:dyDescent="0.35">
      <c r="F216" s="63"/>
      <c r="G216" s="63"/>
      <c r="H216" s="63"/>
      <c r="I216" s="63"/>
      <c r="J216" s="63"/>
      <c r="K216" s="63"/>
      <c r="L216" s="16" t="s">
        <v>166</v>
      </c>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row>
    <row r="217" spans="6:68" s="62" customFormat="1" ht="15" customHeight="1" x14ac:dyDescent="0.35">
      <c r="F217" s="63"/>
      <c r="G217" s="63"/>
      <c r="H217" s="63"/>
      <c r="I217" s="63"/>
      <c r="J217" s="63"/>
      <c r="K217" s="63"/>
      <c r="L217" s="16" t="s">
        <v>167</v>
      </c>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row>
    <row r="218" spans="6:68" s="62" customFormat="1" ht="15" customHeight="1" x14ac:dyDescent="0.35">
      <c r="F218" s="63"/>
      <c r="G218" s="63"/>
      <c r="H218" s="63"/>
      <c r="I218" s="63"/>
      <c r="J218" s="63"/>
      <c r="K218" s="63"/>
      <c r="L218" s="16" t="s">
        <v>168</v>
      </c>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row>
    <row r="219" spans="6:68" s="62" customFormat="1" ht="15" customHeight="1" x14ac:dyDescent="0.35">
      <c r="F219" s="63"/>
      <c r="G219" s="63"/>
      <c r="H219" s="63"/>
      <c r="I219" s="63"/>
      <c r="J219" s="63"/>
      <c r="K219" s="63"/>
      <c r="L219" s="16" t="s">
        <v>169</v>
      </c>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row>
    <row r="220" spans="6:68" s="62" customFormat="1" ht="15" customHeight="1" x14ac:dyDescent="0.35">
      <c r="F220" s="63"/>
      <c r="G220" s="63"/>
      <c r="H220" s="63"/>
      <c r="I220" s="63"/>
      <c r="J220" s="63"/>
      <c r="K220" s="63"/>
      <c r="L220" s="16" t="s">
        <v>170</v>
      </c>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row>
    <row r="221" spans="6:68" s="62" customFormat="1" ht="15" customHeight="1" x14ac:dyDescent="0.35">
      <c r="F221" s="63"/>
      <c r="G221" s="63"/>
      <c r="H221" s="63"/>
      <c r="I221" s="63"/>
      <c r="J221" s="63"/>
      <c r="K221" s="63"/>
      <c r="L221" s="16" t="s">
        <v>171</v>
      </c>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row>
    <row r="222" spans="6:68" s="62" customFormat="1" ht="15" customHeight="1" x14ac:dyDescent="0.35">
      <c r="F222" s="63"/>
      <c r="G222" s="63"/>
      <c r="H222" s="63"/>
      <c r="I222" s="63"/>
      <c r="J222" s="63"/>
      <c r="K222" s="63"/>
      <c r="L222" s="16" t="s">
        <v>172</v>
      </c>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row>
    <row r="223" spans="6:68" s="62" customFormat="1" ht="15" customHeight="1" x14ac:dyDescent="0.35">
      <c r="F223" s="63"/>
      <c r="G223" s="63"/>
      <c r="H223" s="63"/>
      <c r="I223" s="63"/>
      <c r="J223" s="63"/>
      <c r="K223" s="63"/>
      <c r="L223" s="16" t="s">
        <v>173</v>
      </c>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row>
    <row r="224" spans="6:68" s="62" customFormat="1" ht="15" customHeight="1" x14ac:dyDescent="0.35">
      <c r="F224" s="63"/>
      <c r="G224" s="63"/>
      <c r="H224" s="63"/>
      <c r="I224" s="63"/>
      <c r="J224" s="63"/>
      <c r="K224" s="63"/>
      <c r="L224" s="16" t="s">
        <v>174</v>
      </c>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row>
    <row r="225" spans="6:68" s="62" customFormat="1" ht="15" customHeight="1" x14ac:dyDescent="0.35">
      <c r="F225" s="63"/>
      <c r="G225" s="63"/>
      <c r="H225" s="63"/>
      <c r="I225" s="63"/>
      <c r="J225" s="63"/>
      <c r="K225" s="63"/>
      <c r="L225" s="16" t="s">
        <v>175</v>
      </c>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row>
    <row r="226" spans="6:68" s="62" customFormat="1" ht="15" customHeight="1" x14ac:dyDescent="0.35">
      <c r="F226" s="63"/>
      <c r="G226" s="63"/>
      <c r="H226" s="63"/>
      <c r="I226" s="63"/>
      <c r="J226" s="63"/>
      <c r="K226" s="63"/>
      <c r="L226" s="16" t="s">
        <v>176</v>
      </c>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row>
    <row r="227" spans="6:68" s="62" customFormat="1" ht="15" customHeight="1" x14ac:dyDescent="0.35">
      <c r="F227" s="63"/>
      <c r="G227" s="63"/>
      <c r="H227" s="63"/>
      <c r="I227" s="63"/>
      <c r="J227" s="63"/>
      <c r="K227" s="63"/>
      <c r="L227" s="16" t="s">
        <v>177</v>
      </c>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row>
    <row r="228" spans="6:68" s="62" customFormat="1" ht="15" customHeight="1" x14ac:dyDescent="0.35">
      <c r="F228" s="63"/>
      <c r="G228" s="63"/>
      <c r="H228" s="63"/>
      <c r="I228" s="63"/>
      <c r="J228" s="63"/>
      <c r="K228" s="63"/>
      <c r="L228" s="16" t="s">
        <v>178</v>
      </c>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row>
    <row r="229" spans="6:68" s="62" customFormat="1" ht="15" customHeight="1" x14ac:dyDescent="0.35">
      <c r="F229" s="63"/>
      <c r="G229" s="63"/>
      <c r="H229" s="63"/>
      <c r="I229" s="63"/>
      <c r="J229" s="63"/>
      <c r="K229" s="63"/>
      <c r="L229" s="16" t="s">
        <v>179</v>
      </c>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row>
    <row r="230" spans="6:68" s="62" customFormat="1" ht="15" customHeight="1" x14ac:dyDescent="0.35">
      <c r="F230" s="63"/>
      <c r="G230" s="63"/>
      <c r="H230" s="63"/>
      <c r="I230" s="63"/>
      <c r="J230" s="63"/>
      <c r="K230" s="63"/>
      <c r="L230" s="16" t="s">
        <v>180</v>
      </c>
      <c r="M230" s="66"/>
      <c r="N230" s="6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row>
    <row r="231" spans="6:68" s="62" customFormat="1" ht="15" customHeight="1" x14ac:dyDescent="0.35">
      <c r="F231" s="63"/>
      <c r="G231" s="63"/>
      <c r="H231" s="63"/>
      <c r="I231" s="63"/>
      <c r="J231" s="63"/>
      <c r="K231" s="63"/>
      <c r="L231" s="16" t="s">
        <v>181</v>
      </c>
      <c r="M231" s="66"/>
      <c r="N231" s="6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row>
    <row r="232" spans="6:68" s="62" customFormat="1" ht="15" customHeight="1" x14ac:dyDescent="0.35">
      <c r="F232" s="63"/>
      <c r="G232" s="63"/>
      <c r="H232" s="63"/>
      <c r="I232" s="63"/>
      <c r="J232" s="63"/>
      <c r="K232" s="63"/>
      <c r="L232" s="16" t="s">
        <v>182</v>
      </c>
      <c r="M232" s="66"/>
      <c r="N232" s="6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row>
    <row r="233" spans="6:68" s="62" customFormat="1" ht="15" customHeight="1" x14ac:dyDescent="0.35">
      <c r="F233" s="63"/>
      <c r="G233" s="63"/>
      <c r="H233" s="63"/>
      <c r="I233" s="63"/>
      <c r="J233" s="63"/>
      <c r="K233" s="63"/>
      <c r="L233" s="16" t="s">
        <v>183</v>
      </c>
      <c r="M233" s="66"/>
      <c r="N233" s="6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row>
    <row r="234" spans="6:68" s="62" customFormat="1" ht="15" customHeight="1" x14ac:dyDescent="0.35">
      <c r="F234" s="63"/>
      <c r="G234" s="63"/>
      <c r="H234" s="63"/>
      <c r="I234" s="63"/>
      <c r="J234" s="63"/>
      <c r="K234" s="63"/>
      <c r="L234" s="16" t="s">
        <v>184</v>
      </c>
      <c r="M234" s="66"/>
      <c r="N234" s="6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row>
  </sheetData>
  <sheetProtection algorithmName="SHA-512" hashValue="l/d7Nkv47EC58+w4pxdJsYY8WWcXhOu1gYiZy768zRmr/haXAPc2nfP1tbnrZjklitt6AxLONAnzIzGYAoTSiQ==" saltValue="QioPj306PjgYCwQX2DPZaA==" spinCount="100000" sheet="1" objects="1" scenarios="1"/>
  <conditionalFormatting sqref="K45">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E11:AF28" xr:uid="{A1A89D68-751A-4179-B317-25C786824087}">
      <formula1>"OK,OI,SD,NC"</formula1>
    </dataValidation>
  </dataValidations>
  <pageMargins left="0.78740157480314965" right="0.78740157480314965" top="0.78740157480314965" bottom="0.78740157480314965" header="0.31496062992125984" footer="0.31496062992125984"/>
  <pageSetup paperSize="8" scale="85" fitToHeight="6" orientation="landscape" useFirstPageNumber="1" r:id="rId1"/>
  <ignoredErrors>
    <ignoredError sqref="F108:I108 E86:I93 E110:G112 F95:I95 F96:I96 G97:I97 H98:I98 H99:I99 H100:I100 H101:I101 G102:I102 G103:I103 H104:I104 H105:I105 H106:I106 H107:I107" unlockedFormula="1"/>
    <ignoredError sqref="H110:I112 E109 I109 F109:H109" formulaRange="1"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CFDC2-8B9D-420E-89DB-0AC45FA15664}">
  <sheetPr>
    <tabColor rgb="FFFFC000"/>
    <pageSetUpPr fitToPage="1"/>
  </sheetPr>
  <dimension ref="A1:BH65"/>
  <sheetViews>
    <sheetView tabSelected="1" zoomScaleNormal="100" workbookViewId="0">
      <selection activeCell="E6" sqref="E6"/>
    </sheetView>
  </sheetViews>
  <sheetFormatPr defaultColWidth="9.1796875" defaultRowHeight="14.5" x14ac:dyDescent="0.35"/>
  <cols>
    <col min="1" max="1" width="4.26953125" customWidth="1"/>
    <col min="2" max="2" width="8.26953125" customWidth="1"/>
    <col min="3" max="3" width="63.7265625" customWidth="1"/>
    <col min="4" max="4" width="19.26953125" hidden="1" customWidth="1"/>
    <col min="5" max="5" width="9" customWidth="1"/>
    <col min="6" max="6" width="9.1796875" style="139"/>
    <col min="7" max="9" width="10.7265625" bestFit="1" customWidth="1"/>
    <col min="10" max="12" width="8.81640625" hidden="1" customWidth="1"/>
    <col min="15" max="15" width="4.26953125" customWidth="1"/>
  </cols>
  <sheetData>
    <row r="1" spans="1:60" s="11" customFormat="1" ht="20.25" customHeight="1" x14ac:dyDescent="0.35">
      <c r="A1" s="4"/>
      <c r="B1" s="4" t="s">
        <v>0</v>
      </c>
      <c r="C1" s="5"/>
      <c r="D1" s="6" t="s">
        <v>1</v>
      </c>
      <c r="E1" s="7">
        <v>2023</v>
      </c>
      <c r="F1" s="8">
        <v>2022</v>
      </c>
      <c r="G1" s="8">
        <v>2021</v>
      </c>
      <c r="H1" s="8">
        <v>2020</v>
      </c>
      <c r="I1" s="8">
        <v>2019</v>
      </c>
      <c r="J1" s="8">
        <v>2018</v>
      </c>
      <c r="K1" s="8">
        <v>2017</v>
      </c>
      <c r="L1" s="9" t="s">
        <v>2</v>
      </c>
      <c r="M1" s="10" t="s">
        <v>3</v>
      </c>
      <c r="N1" s="7" t="s">
        <v>4</v>
      </c>
      <c r="O1" s="4"/>
    </row>
    <row r="2" spans="1:60" s="13" customFormat="1" ht="15" customHeight="1" x14ac:dyDescent="0.35">
      <c r="A2" s="12"/>
      <c r="B2" s="49" t="s">
        <v>185</v>
      </c>
      <c r="C2" s="49"/>
      <c r="D2" s="49"/>
      <c r="E2" s="26"/>
      <c r="F2" s="98"/>
      <c r="G2" s="26"/>
      <c r="H2" s="26"/>
      <c r="I2" s="26"/>
      <c r="J2" s="26"/>
      <c r="K2" s="26"/>
      <c r="L2" s="24"/>
      <c r="M2" s="25"/>
      <c r="N2" s="26"/>
      <c r="O2" s="12"/>
      <c r="T2" s="14"/>
      <c r="U2" s="15"/>
      <c r="V2" s="50"/>
    </row>
    <row r="3" spans="1:60" s="13" customFormat="1" ht="15" customHeight="1" x14ac:dyDescent="0.35">
      <c r="A3" s="12"/>
      <c r="B3" s="13">
        <v>1</v>
      </c>
      <c r="C3" s="19" t="s">
        <v>186</v>
      </c>
      <c r="D3" s="13" t="s">
        <v>187</v>
      </c>
      <c r="E3" s="36">
        <v>11</v>
      </c>
      <c r="F3" s="99">
        <v>12</v>
      </c>
      <c r="G3" s="36">
        <v>11</v>
      </c>
      <c r="H3" s="36">
        <v>12</v>
      </c>
      <c r="I3" s="36">
        <v>12</v>
      </c>
      <c r="J3" s="36">
        <v>14</v>
      </c>
      <c r="K3" s="36">
        <v>13</v>
      </c>
      <c r="L3" s="16"/>
      <c r="M3" s="17" t="s">
        <v>188</v>
      </c>
      <c r="N3" s="14"/>
      <c r="O3" s="12"/>
      <c r="T3" s="15"/>
      <c r="U3" s="15"/>
      <c r="V3" s="50"/>
    </row>
    <row r="4" spans="1:60" s="13" customFormat="1" ht="15" customHeight="1" x14ac:dyDescent="0.35">
      <c r="A4" s="12"/>
      <c r="B4" s="13">
        <v>2</v>
      </c>
      <c r="C4" s="19" t="s">
        <v>189</v>
      </c>
      <c r="D4" s="13" t="s">
        <v>190</v>
      </c>
      <c r="E4" s="100">
        <v>8</v>
      </c>
      <c r="F4" s="101">
        <v>9</v>
      </c>
      <c r="G4" s="100">
        <v>8</v>
      </c>
      <c r="H4" s="100">
        <v>9</v>
      </c>
      <c r="I4" s="100">
        <v>9</v>
      </c>
      <c r="J4" s="100">
        <v>11</v>
      </c>
      <c r="K4" s="100">
        <v>10</v>
      </c>
      <c r="L4" s="16"/>
      <c r="M4" s="17" t="s">
        <v>188</v>
      </c>
      <c r="N4" s="14"/>
      <c r="O4" s="12"/>
      <c r="P4" s="102"/>
      <c r="Q4" s="15"/>
      <c r="R4" s="102"/>
      <c r="T4" s="102"/>
      <c r="U4" s="15"/>
      <c r="V4" s="50"/>
      <c r="AA4" s="15"/>
      <c r="AB4" s="50"/>
      <c r="AC4" s="103"/>
      <c r="AD4" s="102"/>
      <c r="AE4" s="102"/>
      <c r="AF4" s="15"/>
      <c r="AG4" s="104"/>
      <c r="AH4" s="105"/>
      <c r="AI4" s="105"/>
      <c r="AJ4" s="105"/>
      <c r="AK4" s="105"/>
      <c r="AL4" s="105"/>
      <c r="AM4" s="105"/>
      <c r="AN4" s="105"/>
      <c r="AO4" s="105"/>
      <c r="AP4" s="105"/>
      <c r="AQ4" s="105"/>
      <c r="AR4" s="106"/>
      <c r="AS4" s="106"/>
      <c r="AT4" s="106"/>
      <c r="AU4" s="106"/>
      <c r="AV4" s="106"/>
      <c r="AW4" s="106"/>
      <c r="AX4" s="106"/>
      <c r="AY4" s="106"/>
      <c r="AZ4" s="105"/>
      <c r="BA4" s="105"/>
      <c r="BB4" s="105"/>
      <c r="BC4" s="105"/>
    </row>
    <row r="5" spans="1:60" s="13" customFormat="1" ht="15" customHeight="1" x14ac:dyDescent="0.35">
      <c r="A5" s="12"/>
      <c r="B5" s="13">
        <v>3</v>
      </c>
      <c r="C5" s="19" t="s">
        <v>191</v>
      </c>
      <c r="D5" s="13" t="s">
        <v>24</v>
      </c>
      <c r="E5" s="107">
        <f t="shared" ref="E5:K5" si="0">IFERROR((E4/E3),0)</f>
        <v>0.72727272727272729</v>
      </c>
      <c r="F5" s="108">
        <f t="shared" si="0"/>
        <v>0.75</v>
      </c>
      <c r="G5" s="107">
        <f t="shared" si="0"/>
        <v>0.72727272727272729</v>
      </c>
      <c r="H5" s="107">
        <f t="shared" si="0"/>
        <v>0.75</v>
      </c>
      <c r="I5" s="107">
        <f t="shared" si="0"/>
        <v>0.75</v>
      </c>
      <c r="J5" s="32">
        <f t="shared" si="0"/>
        <v>0.7857142857142857</v>
      </c>
      <c r="K5" s="32">
        <f t="shared" si="0"/>
        <v>0.76923076923076927</v>
      </c>
      <c r="L5" s="16"/>
      <c r="M5" s="17" t="s">
        <v>188</v>
      </c>
      <c r="N5" s="14"/>
      <c r="O5" s="12"/>
      <c r="Q5" s="102"/>
      <c r="R5" s="103"/>
      <c r="S5" s="103"/>
      <c r="T5" s="103"/>
      <c r="U5" s="103"/>
      <c r="V5" s="103"/>
      <c r="W5" s="103"/>
      <c r="X5" s="103"/>
      <c r="Y5" s="103"/>
      <c r="Z5" s="103"/>
      <c r="AB5" s="103"/>
      <c r="AC5" s="103"/>
      <c r="AE5" s="103"/>
      <c r="AF5" s="103"/>
      <c r="AG5" s="103"/>
      <c r="AH5" s="103"/>
      <c r="AI5" s="103"/>
      <c r="AJ5" s="103"/>
      <c r="AK5" s="103"/>
      <c r="AL5" s="103"/>
      <c r="AM5" s="103"/>
      <c r="AN5" s="103"/>
      <c r="AO5" s="103"/>
      <c r="AP5" s="103"/>
      <c r="AQ5" s="103"/>
      <c r="AR5" s="109"/>
      <c r="AS5" s="109"/>
      <c r="AT5" s="109"/>
      <c r="AU5" s="109"/>
      <c r="AV5" s="109"/>
      <c r="AW5" s="109"/>
      <c r="AX5" s="109"/>
      <c r="AY5" s="109"/>
      <c r="AZ5" s="103"/>
      <c r="BA5" s="103"/>
      <c r="BB5" s="103"/>
      <c r="BC5" s="103"/>
    </row>
    <row r="6" spans="1:60" s="13" customFormat="1" ht="15" customHeight="1" x14ac:dyDescent="0.35">
      <c r="A6" s="12"/>
      <c r="B6" s="13">
        <v>4</v>
      </c>
      <c r="C6" s="19" t="s">
        <v>192</v>
      </c>
      <c r="D6" s="13" t="s">
        <v>190</v>
      </c>
      <c r="E6" s="110">
        <v>3</v>
      </c>
      <c r="F6" s="110">
        <v>3</v>
      </c>
      <c r="G6" s="110">
        <v>3</v>
      </c>
      <c r="H6" s="110">
        <v>3</v>
      </c>
      <c r="I6" s="110">
        <v>3</v>
      </c>
      <c r="J6" s="100">
        <v>3</v>
      </c>
      <c r="K6" s="100">
        <v>3</v>
      </c>
      <c r="L6" s="16"/>
      <c r="M6" s="17" t="s">
        <v>188</v>
      </c>
      <c r="N6" s="14"/>
      <c r="O6" s="12"/>
      <c r="P6" s="69"/>
      <c r="R6" s="69"/>
      <c r="T6" s="69"/>
      <c r="V6" s="69"/>
      <c r="X6" s="69"/>
      <c r="Z6" s="15"/>
      <c r="AA6" s="102"/>
      <c r="AC6" s="102"/>
      <c r="AD6" s="15"/>
      <c r="AE6" s="50"/>
      <c r="AJ6" s="15"/>
      <c r="AK6" s="50"/>
      <c r="AL6" s="103"/>
      <c r="AM6" s="102"/>
      <c r="AN6" s="102"/>
      <c r="AO6" s="15"/>
      <c r="AP6" s="104"/>
      <c r="AQ6" s="105"/>
      <c r="AR6" s="105"/>
      <c r="AS6" s="105"/>
      <c r="AT6" s="105"/>
      <c r="AU6" s="105"/>
      <c r="AV6" s="105"/>
      <c r="AW6" s="105"/>
      <c r="AX6" s="105"/>
      <c r="AY6" s="105"/>
      <c r="AZ6" s="105"/>
      <c r="BA6" s="106"/>
      <c r="BB6" s="106"/>
      <c r="BC6" s="106"/>
      <c r="BD6" s="106"/>
      <c r="BE6" s="106"/>
      <c r="BF6" s="106"/>
      <c r="BG6" s="106"/>
      <c r="BH6" s="106"/>
    </row>
    <row r="7" spans="1:60" s="13" customFormat="1" ht="26" x14ac:dyDescent="0.35">
      <c r="A7" s="12"/>
      <c r="B7" s="13">
        <v>5</v>
      </c>
      <c r="C7" s="19" t="s">
        <v>193</v>
      </c>
      <c r="D7" s="13" t="s">
        <v>45</v>
      </c>
      <c r="E7" s="110">
        <v>0</v>
      </c>
      <c r="F7" s="110">
        <v>0</v>
      </c>
      <c r="G7" s="110">
        <v>0</v>
      </c>
      <c r="H7" s="110">
        <v>0</v>
      </c>
      <c r="I7" s="110">
        <v>0</v>
      </c>
      <c r="J7" s="111">
        <v>0</v>
      </c>
      <c r="K7" s="112">
        <v>0</v>
      </c>
      <c r="L7" s="16"/>
      <c r="M7" s="17" t="s">
        <v>188</v>
      </c>
      <c r="N7" s="14"/>
      <c r="O7" s="12"/>
      <c r="P7" s="102"/>
      <c r="Q7" s="19"/>
      <c r="R7" s="69"/>
      <c r="S7" s="69"/>
      <c r="T7" s="69"/>
      <c r="U7" s="69"/>
      <c r="V7" s="113"/>
      <c r="W7" s="113"/>
      <c r="X7" s="114"/>
      <c r="Y7" s="115"/>
      <c r="Z7" s="115"/>
      <c r="AE7" s="59"/>
      <c r="AF7" s="59"/>
      <c r="AG7" s="116"/>
      <c r="AH7" s="114"/>
      <c r="AI7" s="114"/>
      <c r="AJ7" s="117"/>
      <c r="AK7" s="114"/>
      <c r="AL7" s="114"/>
      <c r="AM7" s="114"/>
      <c r="AN7" s="114"/>
      <c r="AO7" s="114"/>
      <c r="AP7" s="118"/>
      <c r="AQ7" s="118"/>
      <c r="AR7" s="118"/>
      <c r="AS7" s="118"/>
      <c r="AT7" s="118"/>
      <c r="AU7" s="118"/>
      <c r="AV7" s="118"/>
      <c r="AW7" s="118"/>
      <c r="AX7" s="118"/>
      <c r="AY7" s="118"/>
      <c r="AZ7" s="114"/>
      <c r="BA7" s="114"/>
      <c r="BB7" s="114"/>
      <c r="BC7" s="114"/>
    </row>
    <row r="8" spans="1:60" s="13" customFormat="1" ht="15" customHeight="1" x14ac:dyDescent="0.35">
      <c r="A8" s="12"/>
      <c r="B8" s="13">
        <v>6</v>
      </c>
      <c r="C8" s="19" t="s">
        <v>194</v>
      </c>
      <c r="D8" s="13" t="s">
        <v>190</v>
      </c>
      <c r="E8" s="110">
        <v>5</v>
      </c>
      <c r="F8" s="110">
        <v>6</v>
      </c>
      <c r="G8" s="110">
        <v>5</v>
      </c>
      <c r="H8" s="110">
        <v>6</v>
      </c>
      <c r="I8" s="110">
        <v>6</v>
      </c>
      <c r="J8" s="100">
        <v>7</v>
      </c>
      <c r="K8" s="110">
        <v>7</v>
      </c>
      <c r="L8" s="16"/>
      <c r="M8" s="17" t="s">
        <v>188</v>
      </c>
      <c r="N8" s="14" t="s">
        <v>195</v>
      </c>
      <c r="O8" s="12"/>
      <c r="P8" s="102"/>
      <c r="R8" s="69"/>
      <c r="S8" s="69"/>
      <c r="T8" s="69"/>
      <c r="U8" s="69"/>
      <c r="V8" s="113"/>
      <c r="W8" s="113"/>
      <c r="X8" s="114"/>
      <c r="Y8" s="115"/>
      <c r="Z8" s="115"/>
      <c r="AE8" s="59"/>
      <c r="AF8" s="59"/>
      <c r="AG8" s="116"/>
      <c r="AH8" s="114"/>
      <c r="AI8" s="114"/>
      <c r="AJ8" s="117"/>
      <c r="AK8" s="114"/>
      <c r="AL8" s="114"/>
      <c r="AM8" s="114"/>
      <c r="AN8" s="114"/>
      <c r="AO8" s="114"/>
      <c r="AP8" s="118"/>
      <c r="AQ8" s="118"/>
      <c r="AR8" s="118"/>
      <c r="AS8" s="118"/>
      <c r="AT8" s="118"/>
      <c r="AU8" s="118"/>
      <c r="AV8" s="118"/>
      <c r="AW8" s="118"/>
      <c r="AX8" s="118"/>
      <c r="AY8" s="118"/>
      <c r="AZ8" s="114"/>
      <c r="BA8" s="114"/>
      <c r="BB8" s="114"/>
      <c r="BC8" s="114"/>
    </row>
    <row r="9" spans="1:60" s="13" customFormat="1" ht="15" customHeight="1" x14ac:dyDescent="0.35">
      <c r="A9" s="12"/>
      <c r="B9" s="13">
        <v>7</v>
      </c>
      <c r="C9" s="19" t="s">
        <v>196</v>
      </c>
      <c r="D9" s="13" t="s">
        <v>24</v>
      </c>
      <c r="E9" s="107">
        <f>IFERROR((E8/E3),0)</f>
        <v>0.45454545454545453</v>
      </c>
      <c r="F9" s="108">
        <f t="shared" ref="F9:K9" si="1">IFERROR((F8/F3),0)</f>
        <v>0.5</v>
      </c>
      <c r="G9" s="107">
        <f t="shared" si="1"/>
        <v>0.45454545454545453</v>
      </c>
      <c r="H9" s="107">
        <f t="shared" si="1"/>
        <v>0.5</v>
      </c>
      <c r="I9" s="107">
        <f t="shared" si="1"/>
        <v>0.5</v>
      </c>
      <c r="J9" s="32">
        <f t="shared" si="1"/>
        <v>0.5</v>
      </c>
      <c r="K9" s="32">
        <f t="shared" si="1"/>
        <v>0.53846153846153844</v>
      </c>
      <c r="L9" s="16"/>
      <c r="M9" s="17" t="s">
        <v>188</v>
      </c>
      <c r="N9" s="14" t="s">
        <v>195</v>
      </c>
      <c r="O9" s="12"/>
      <c r="P9" s="102"/>
      <c r="Q9" s="19"/>
      <c r="R9" s="69"/>
      <c r="S9" s="69"/>
      <c r="T9" s="69"/>
      <c r="U9" s="69"/>
      <c r="V9" s="113"/>
      <c r="W9" s="113"/>
      <c r="X9" s="114"/>
      <c r="Y9" s="115"/>
      <c r="Z9" s="115"/>
      <c r="AE9" s="59"/>
      <c r="AF9" s="59"/>
      <c r="AG9" s="116"/>
      <c r="AH9" s="114"/>
      <c r="AI9" s="114"/>
      <c r="AJ9" s="117"/>
      <c r="AK9" s="114"/>
      <c r="AL9" s="114"/>
      <c r="AM9" s="114"/>
      <c r="AN9" s="114"/>
      <c r="AO9" s="114"/>
      <c r="AP9" s="118"/>
      <c r="AQ9" s="118"/>
      <c r="AR9" s="118"/>
      <c r="AS9" s="118"/>
      <c r="AT9" s="118"/>
      <c r="AU9" s="118"/>
      <c r="AV9" s="118"/>
      <c r="AW9" s="118"/>
      <c r="AX9" s="118"/>
      <c r="AY9" s="118"/>
      <c r="AZ9" s="114"/>
      <c r="BA9" s="114"/>
      <c r="BB9" s="114"/>
      <c r="BC9" s="114"/>
    </row>
    <row r="10" spans="1:60" s="13" customFormat="1" ht="15" customHeight="1" x14ac:dyDescent="0.35">
      <c r="A10" s="12"/>
      <c r="B10" s="13">
        <v>8</v>
      </c>
      <c r="C10" s="19" t="s">
        <v>197</v>
      </c>
      <c r="D10" s="13" t="s">
        <v>190</v>
      </c>
      <c r="E10" s="110">
        <v>7</v>
      </c>
      <c r="F10" s="119">
        <v>7</v>
      </c>
      <c r="G10" s="110">
        <v>6</v>
      </c>
      <c r="H10" s="110">
        <v>6</v>
      </c>
      <c r="I10" s="110">
        <v>6</v>
      </c>
      <c r="J10" s="100"/>
      <c r="K10" s="100"/>
      <c r="L10" s="16"/>
      <c r="M10" s="17" t="s">
        <v>188</v>
      </c>
      <c r="N10" s="14" t="s">
        <v>198</v>
      </c>
      <c r="O10" s="12"/>
      <c r="P10" s="102"/>
      <c r="Q10" s="19"/>
      <c r="R10" s="69"/>
      <c r="S10" s="69"/>
      <c r="T10" s="69"/>
      <c r="U10" s="69"/>
      <c r="V10" s="113"/>
      <c r="W10" s="113"/>
      <c r="X10" s="114"/>
      <c r="Y10" s="115"/>
      <c r="Z10" s="115"/>
      <c r="AE10" s="59"/>
      <c r="AF10" s="59"/>
      <c r="AG10" s="116"/>
      <c r="AH10" s="114"/>
      <c r="AI10" s="114"/>
      <c r="AJ10" s="117"/>
      <c r="AK10" s="114"/>
      <c r="AL10" s="114"/>
      <c r="AM10" s="114"/>
      <c r="AN10" s="114"/>
      <c r="AO10" s="114"/>
      <c r="AP10" s="118"/>
      <c r="AQ10" s="118"/>
      <c r="AR10" s="118"/>
      <c r="AS10" s="118"/>
      <c r="AT10" s="118"/>
      <c r="AU10" s="118"/>
      <c r="AV10" s="118"/>
      <c r="AW10" s="118"/>
      <c r="AX10" s="118"/>
      <c r="AY10" s="118"/>
      <c r="AZ10" s="114"/>
      <c r="BA10" s="114"/>
      <c r="BB10" s="114"/>
      <c r="BC10" s="114"/>
    </row>
    <row r="11" spans="1:60" s="13" customFormat="1" ht="15" customHeight="1" x14ac:dyDescent="0.35">
      <c r="A11" s="12"/>
      <c r="B11" s="13">
        <v>9</v>
      </c>
      <c r="C11" s="19" t="s">
        <v>199</v>
      </c>
      <c r="D11" s="13" t="s">
        <v>190</v>
      </c>
      <c r="E11" s="107">
        <f>IFERROR((E10/E3),0)</f>
        <v>0.63636363636363635</v>
      </c>
      <c r="F11" s="108">
        <f>IFERROR((F10/F3),0)</f>
        <v>0.58333333333333337</v>
      </c>
      <c r="G11" s="107">
        <f t="shared" ref="G11:K11" si="2">IFERROR((G10/G3),0)</f>
        <v>0.54545454545454541</v>
      </c>
      <c r="H11" s="107">
        <f t="shared" si="2"/>
        <v>0.5</v>
      </c>
      <c r="I11" s="107">
        <f t="shared" si="2"/>
        <v>0.5</v>
      </c>
      <c r="J11" s="32">
        <f t="shared" si="2"/>
        <v>0</v>
      </c>
      <c r="K11" s="32">
        <f t="shared" si="2"/>
        <v>0</v>
      </c>
      <c r="L11" s="16"/>
      <c r="M11" s="14"/>
      <c r="N11" s="14" t="s">
        <v>198</v>
      </c>
      <c r="O11" s="12"/>
      <c r="P11" s="102"/>
      <c r="Q11" s="19"/>
      <c r="R11" s="69"/>
      <c r="S11" s="69"/>
      <c r="T11" s="69"/>
      <c r="U11" s="69"/>
      <c r="V11" s="113"/>
      <c r="W11" s="113"/>
      <c r="X11" s="114"/>
      <c r="Y11" s="115"/>
      <c r="Z11" s="115"/>
      <c r="AE11" s="59"/>
      <c r="AF11" s="59"/>
      <c r="AG11" s="116"/>
      <c r="AH11" s="114"/>
      <c r="AI11" s="114"/>
      <c r="AJ11" s="117"/>
      <c r="AK11" s="114"/>
      <c r="AL11" s="114"/>
      <c r="AM11" s="114"/>
      <c r="AN11" s="114"/>
      <c r="AO11" s="114"/>
      <c r="AP11" s="118"/>
      <c r="AQ11" s="118"/>
      <c r="AR11" s="118"/>
      <c r="AS11" s="118"/>
      <c r="AT11" s="118"/>
      <c r="AU11" s="118"/>
      <c r="AV11" s="118"/>
      <c r="AW11" s="118"/>
      <c r="AX11" s="118"/>
      <c r="AY11" s="118"/>
      <c r="AZ11" s="114"/>
      <c r="BA11" s="114"/>
      <c r="BB11" s="114"/>
      <c r="BC11" s="114"/>
    </row>
    <row r="12" spans="1:60" s="13" customFormat="1" ht="15" customHeight="1" x14ac:dyDescent="0.35">
      <c r="A12" s="12"/>
      <c r="B12" s="13">
        <v>10</v>
      </c>
      <c r="C12" s="19" t="s">
        <v>200</v>
      </c>
      <c r="D12" s="13" t="s">
        <v>190</v>
      </c>
      <c r="E12" s="110">
        <v>8</v>
      </c>
      <c r="F12" s="119">
        <v>8</v>
      </c>
      <c r="G12" s="110">
        <v>7</v>
      </c>
      <c r="H12" s="110">
        <v>7</v>
      </c>
      <c r="I12" s="110">
        <v>8</v>
      </c>
      <c r="J12" s="100">
        <v>8</v>
      </c>
      <c r="K12" s="110">
        <v>7</v>
      </c>
      <c r="L12" s="16"/>
      <c r="M12" s="17" t="s">
        <v>188</v>
      </c>
      <c r="N12" s="14" t="s">
        <v>198</v>
      </c>
      <c r="O12" s="12"/>
      <c r="P12" s="102"/>
      <c r="Q12" s="19"/>
      <c r="R12" s="69"/>
      <c r="S12" s="69"/>
      <c r="T12" s="69"/>
      <c r="U12" s="69"/>
      <c r="V12" s="113"/>
      <c r="W12" s="113"/>
      <c r="X12" s="114"/>
      <c r="Y12" s="115"/>
      <c r="Z12" s="115"/>
      <c r="AE12" s="59"/>
      <c r="AF12" s="59"/>
      <c r="AG12" s="116"/>
      <c r="AH12" s="114"/>
      <c r="AI12" s="114"/>
      <c r="AJ12" s="117"/>
      <c r="AK12" s="114"/>
      <c r="AL12" s="114"/>
      <c r="AM12" s="114"/>
      <c r="AN12" s="114"/>
      <c r="AO12" s="114"/>
      <c r="AP12" s="118"/>
      <c r="AQ12" s="118"/>
      <c r="AR12" s="118"/>
      <c r="AS12" s="118"/>
      <c r="AT12" s="118"/>
      <c r="AU12" s="118"/>
      <c r="AV12" s="118"/>
      <c r="AW12" s="118"/>
      <c r="AX12" s="118"/>
      <c r="AY12" s="118"/>
      <c r="AZ12" s="114"/>
      <c r="BA12" s="114"/>
      <c r="BB12" s="114"/>
      <c r="BC12" s="114"/>
    </row>
    <row r="13" spans="1:60" s="13" customFormat="1" ht="15" customHeight="1" x14ac:dyDescent="0.35">
      <c r="A13" s="12"/>
      <c r="B13" s="13">
        <v>11</v>
      </c>
      <c r="C13" s="19" t="s">
        <v>201</v>
      </c>
      <c r="D13" s="13" t="s">
        <v>190</v>
      </c>
      <c r="E13" s="107">
        <f t="shared" ref="E13:K13" si="3">IFERROR((E12/E3),0)</f>
        <v>0.72727272727272729</v>
      </c>
      <c r="F13" s="108">
        <f t="shared" si="3"/>
        <v>0.66666666666666663</v>
      </c>
      <c r="G13" s="107">
        <f t="shared" si="3"/>
        <v>0.63636363636363635</v>
      </c>
      <c r="H13" s="107">
        <f t="shared" si="3"/>
        <v>0.58333333333333337</v>
      </c>
      <c r="I13" s="107">
        <f t="shared" si="3"/>
        <v>0.66666666666666663</v>
      </c>
      <c r="J13" s="32">
        <f t="shared" si="3"/>
        <v>0.5714285714285714</v>
      </c>
      <c r="K13" s="32">
        <f t="shared" si="3"/>
        <v>0.53846153846153844</v>
      </c>
      <c r="L13" s="16"/>
      <c r="M13" s="17" t="s">
        <v>188</v>
      </c>
      <c r="N13" s="14" t="s">
        <v>198</v>
      </c>
      <c r="O13" s="12"/>
      <c r="P13" s="102"/>
      <c r="Q13" s="19"/>
      <c r="R13" s="69"/>
      <c r="S13" s="69"/>
      <c r="T13" s="69"/>
      <c r="U13" s="69"/>
      <c r="V13" s="113"/>
      <c r="W13" s="113"/>
      <c r="X13" s="114"/>
      <c r="Y13" s="115"/>
      <c r="Z13" s="115"/>
      <c r="AE13" s="59"/>
      <c r="AF13" s="59"/>
      <c r="AG13" s="116"/>
      <c r="AH13" s="114"/>
      <c r="AI13" s="114"/>
      <c r="AJ13" s="117"/>
      <c r="AK13" s="114"/>
      <c r="AL13" s="114"/>
      <c r="AM13" s="114"/>
      <c r="AN13" s="114"/>
      <c r="AO13" s="114"/>
      <c r="AP13" s="118"/>
      <c r="AQ13" s="118"/>
      <c r="AR13" s="118"/>
      <c r="AS13" s="118"/>
      <c r="AT13" s="118"/>
      <c r="AU13" s="118"/>
      <c r="AV13" s="118"/>
      <c r="AW13" s="118"/>
      <c r="AX13" s="118"/>
      <c r="AY13" s="118"/>
      <c r="AZ13" s="114"/>
      <c r="BA13" s="114"/>
      <c r="BB13" s="114"/>
      <c r="BC13" s="114"/>
    </row>
    <row r="14" spans="1:60" s="13" customFormat="1" ht="15" customHeight="1" x14ac:dyDescent="0.35">
      <c r="A14" s="12"/>
      <c r="B14" s="13">
        <v>12</v>
      </c>
      <c r="C14" s="19" t="s">
        <v>202</v>
      </c>
      <c r="D14" s="13" t="s">
        <v>190</v>
      </c>
      <c r="E14" s="120">
        <v>9.5</v>
      </c>
      <c r="F14" s="120">
        <v>8.8000000000000007</v>
      </c>
      <c r="G14" s="121">
        <v>7.8</v>
      </c>
      <c r="H14" s="121">
        <v>6</v>
      </c>
      <c r="I14" s="121">
        <v>5</v>
      </c>
      <c r="J14" s="122">
        <v>10.5</v>
      </c>
      <c r="K14" s="122">
        <v>9.5</v>
      </c>
      <c r="L14" s="16"/>
      <c r="M14" s="17" t="s">
        <v>188</v>
      </c>
      <c r="N14" s="14" t="s">
        <v>195</v>
      </c>
      <c r="O14" s="12"/>
      <c r="P14" s="102"/>
      <c r="Q14" s="19"/>
      <c r="R14" s="69"/>
      <c r="S14" s="69"/>
      <c r="T14" s="69"/>
      <c r="U14" s="69"/>
      <c r="V14" s="113"/>
      <c r="W14" s="113"/>
      <c r="X14" s="114"/>
      <c r="Y14" s="115"/>
      <c r="Z14" s="115"/>
      <c r="AE14" s="59"/>
      <c r="AF14" s="59"/>
      <c r="AG14" s="116"/>
      <c r="AH14" s="114"/>
      <c r="AI14" s="114"/>
      <c r="AJ14" s="117"/>
      <c r="AK14" s="114"/>
      <c r="AL14" s="114"/>
      <c r="AM14" s="114"/>
      <c r="AN14" s="114"/>
      <c r="AO14" s="114"/>
      <c r="AP14" s="118"/>
      <c r="AQ14" s="118"/>
      <c r="AR14" s="118"/>
      <c r="AS14" s="118"/>
      <c r="AT14" s="118"/>
      <c r="AU14" s="118"/>
      <c r="AV14" s="118"/>
      <c r="AW14" s="118"/>
      <c r="AX14" s="118"/>
      <c r="AY14" s="118"/>
      <c r="AZ14" s="114"/>
      <c r="BA14" s="114"/>
      <c r="BB14" s="114"/>
      <c r="BC14" s="114"/>
    </row>
    <row r="15" spans="1:60" s="13" customFormat="1" ht="15" customHeight="1" x14ac:dyDescent="0.35">
      <c r="A15" s="12"/>
      <c r="B15" s="13">
        <v>13</v>
      </c>
      <c r="C15" s="19" t="s">
        <v>203</v>
      </c>
      <c r="D15" s="13" t="s">
        <v>190</v>
      </c>
      <c r="E15" s="123">
        <v>3.9</v>
      </c>
      <c r="F15" s="120">
        <v>4</v>
      </c>
      <c r="G15" s="121">
        <v>3.5</v>
      </c>
      <c r="H15" s="121">
        <v>2.6</v>
      </c>
      <c r="I15" s="121">
        <v>3.5</v>
      </c>
      <c r="J15" s="122">
        <v>4.7</v>
      </c>
      <c r="K15" s="122">
        <v>4.0999999999999996</v>
      </c>
      <c r="L15" s="16"/>
      <c r="M15" s="17" t="s">
        <v>188</v>
      </c>
      <c r="N15" s="14" t="s">
        <v>195</v>
      </c>
      <c r="O15" s="12"/>
      <c r="P15" s="102"/>
      <c r="Q15" s="19"/>
      <c r="R15" s="69"/>
      <c r="S15" s="69"/>
      <c r="T15" s="69"/>
      <c r="U15" s="69"/>
      <c r="V15" s="113"/>
      <c r="W15" s="113"/>
      <c r="X15" s="114"/>
      <c r="Y15" s="115"/>
      <c r="Z15" s="115"/>
      <c r="AE15" s="59"/>
      <c r="AF15" s="59"/>
      <c r="AG15" s="116"/>
      <c r="AH15" s="114"/>
      <c r="AI15" s="114"/>
      <c r="AJ15" s="117"/>
      <c r="AK15" s="114"/>
      <c r="AL15" s="114"/>
      <c r="AM15" s="114"/>
      <c r="AN15" s="114"/>
      <c r="AO15" s="114"/>
      <c r="AP15" s="118"/>
      <c r="AQ15" s="118"/>
      <c r="AR15" s="118"/>
      <c r="AS15" s="118"/>
      <c r="AT15" s="118"/>
      <c r="AU15" s="118"/>
      <c r="AV15" s="118"/>
      <c r="AW15" s="118"/>
      <c r="AX15" s="118"/>
      <c r="AY15" s="118"/>
      <c r="AZ15" s="114"/>
      <c r="BA15" s="114"/>
      <c r="BB15" s="114"/>
      <c r="BC15" s="114"/>
    </row>
    <row r="16" spans="1:60" s="13" customFormat="1" ht="15" customHeight="1" x14ac:dyDescent="0.35">
      <c r="A16" s="12"/>
      <c r="B16" s="13">
        <v>14</v>
      </c>
      <c r="C16" s="19" t="s">
        <v>204</v>
      </c>
      <c r="D16" s="13" t="s">
        <v>190</v>
      </c>
      <c r="E16" s="123">
        <v>5.5</v>
      </c>
      <c r="F16" s="120">
        <v>5.2</v>
      </c>
      <c r="G16" s="121">
        <v>4.5999999999999996</v>
      </c>
      <c r="H16" s="121">
        <v>5.2</v>
      </c>
      <c r="I16" s="121">
        <v>6.2</v>
      </c>
      <c r="J16" s="122">
        <v>6</v>
      </c>
      <c r="K16" s="122">
        <v>5.4</v>
      </c>
      <c r="L16" s="16"/>
      <c r="M16" s="17" t="s">
        <v>188</v>
      </c>
      <c r="N16" s="14" t="s">
        <v>195</v>
      </c>
      <c r="O16" s="12"/>
      <c r="P16" s="102"/>
      <c r="Q16" s="19"/>
      <c r="R16" s="69"/>
      <c r="S16" s="69"/>
      <c r="T16" s="69"/>
      <c r="U16" s="69"/>
      <c r="V16" s="113"/>
      <c r="W16" s="113"/>
      <c r="X16" s="114"/>
      <c r="Y16" s="115"/>
      <c r="Z16" s="115"/>
      <c r="AE16" s="59"/>
      <c r="AF16" s="59"/>
      <c r="AG16" s="116"/>
      <c r="AH16" s="114"/>
      <c r="AI16" s="114"/>
      <c r="AJ16" s="117"/>
      <c r="AK16" s="114"/>
      <c r="AL16" s="114"/>
      <c r="AM16" s="114"/>
      <c r="AN16" s="114"/>
      <c r="AO16" s="114"/>
      <c r="AP16" s="118"/>
      <c r="AQ16" s="118"/>
      <c r="AR16" s="118"/>
      <c r="AS16" s="118"/>
      <c r="AT16" s="118"/>
      <c r="AU16" s="118"/>
      <c r="AV16" s="118"/>
      <c r="AW16" s="118"/>
      <c r="AX16" s="118"/>
      <c r="AY16" s="118"/>
      <c r="AZ16" s="114"/>
      <c r="BA16" s="114"/>
      <c r="BB16" s="114"/>
      <c r="BC16" s="114"/>
    </row>
    <row r="17" spans="1:55" s="13" customFormat="1" ht="15" customHeight="1" x14ac:dyDescent="0.35">
      <c r="A17" s="12"/>
      <c r="B17" s="13">
        <v>15</v>
      </c>
      <c r="C17" s="19" t="s">
        <v>205</v>
      </c>
      <c r="D17" s="40" t="s">
        <v>59</v>
      </c>
      <c r="E17" s="120">
        <v>53</v>
      </c>
      <c r="F17" s="120">
        <v>55</v>
      </c>
      <c r="G17" s="124">
        <v>53.1</v>
      </c>
      <c r="H17" s="125">
        <v>53.3</v>
      </c>
      <c r="I17" s="125">
        <v>54</v>
      </c>
      <c r="J17" s="36">
        <v>54.4</v>
      </c>
      <c r="K17" s="36">
        <v>54.5</v>
      </c>
      <c r="L17" s="16"/>
      <c r="M17" s="17" t="s">
        <v>206</v>
      </c>
      <c r="N17" s="14" t="s">
        <v>195</v>
      </c>
      <c r="O17" s="12"/>
      <c r="P17" s="102"/>
      <c r="Q17" s="19"/>
      <c r="R17" s="69"/>
      <c r="S17" s="69"/>
      <c r="T17" s="69"/>
      <c r="U17" s="69"/>
      <c r="V17" s="113"/>
      <c r="W17" s="113"/>
      <c r="X17" s="114"/>
      <c r="Y17" s="115"/>
      <c r="Z17" s="115"/>
      <c r="AE17" s="59"/>
      <c r="AF17" s="59"/>
      <c r="AG17" s="116"/>
      <c r="AH17" s="114"/>
      <c r="AI17" s="114"/>
      <c r="AJ17" s="117"/>
      <c r="AK17" s="114"/>
      <c r="AL17" s="114"/>
      <c r="AM17" s="114"/>
      <c r="AN17" s="114"/>
      <c r="AO17" s="114"/>
      <c r="AP17" s="118"/>
      <c r="AQ17" s="118"/>
      <c r="AR17" s="118"/>
      <c r="AS17" s="118"/>
      <c r="AT17" s="118"/>
      <c r="AU17" s="118"/>
      <c r="AV17" s="118"/>
      <c r="AW17" s="118"/>
      <c r="AX17" s="118"/>
      <c r="AY17" s="118"/>
      <c r="AZ17" s="114"/>
      <c r="BA17" s="114"/>
      <c r="BB17" s="114"/>
      <c r="BC17" s="114"/>
    </row>
    <row r="18" spans="1:55" s="13" customFormat="1" ht="15" customHeight="1" x14ac:dyDescent="0.35">
      <c r="A18" s="12"/>
      <c r="B18" s="13">
        <v>16</v>
      </c>
      <c r="C18" s="19" t="s">
        <v>207</v>
      </c>
      <c r="D18" s="13" t="s">
        <v>208</v>
      </c>
      <c r="E18" s="126">
        <v>1</v>
      </c>
      <c r="F18" s="127">
        <v>0.97499999999999998</v>
      </c>
      <c r="G18" s="126">
        <v>0.98099999999999998</v>
      </c>
      <c r="H18" s="126">
        <v>0.96</v>
      </c>
      <c r="I18" s="126">
        <v>1</v>
      </c>
      <c r="J18" s="128"/>
      <c r="K18" s="128">
        <v>0.97399999999999998</v>
      </c>
      <c r="L18" s="16"/>
      <c r="M18" s="43"/>
      <c r="N18" s="14"/>
      <c r="O18" s="12"/>
      <c r="P18" s="102"/>
      <c r="Q18" s="19"/>
      <c r="R18" s="69"/>
      <c r="S18" s="69"/>
      <c r="T18" s="69"/>
      <c r="U18" s="69"/>
      <c r="V18" s="113"/>
      <c r="W18" s="113"/>
      <c r="X18" s="114"/>
      <c r="Y18" s="115"/>
      <c r="Z18" s="115"/>
      <c r="AE18" s="59"/>
      <c r="AF18" s="59"/>
      <c r="AG18" s="116"/>
      <c r="AH18" s="114"/>
      <c r="AI18" s="114"/>
      <c r="AJ18" s="117"/>
      <c r="AK18" s="114"/>
      <c r="AL18" s="114"/>
      <c r="AM18" s="114"/>
      <c r="AN18" s="114"/>
      <c r="AO18" s="114"/>
      <c r="AP18" s="118"/>
      <c r="AQ18" s="118"/>
      <c r="AR18" s="118"/>
      <c r="AS18" s="118"/>
      <c r="AT18" s="118"/>
      <c r="AU18" s="118"/>
      <c r="AV18" s="118"/>
      <c r="AW18" s="118"/>
      <c r="AX18" s="118"/>
      <c r="AY18" s="118"/>
      <c r="AZ18" s="114"/>
      <c r="BA18" s="114"/>
      <c r="BB18" s="114"/>
      <c r="BC18" s="114"/>
    </row>
    <row r="19" spans="1:55" s="13" customFormat="1" ht="15" customHeight="1" x14ac:dyDescent="0.35">
      <c r="A19" s="12"/>
      <c r="B19" s="13">
        <v>17</v>
      </c>
      <c r="C19" s="19" t="s">
        <v>209</v>
      </c>
      <c r="D19" s="13" t="s">
        <v>210</v>
      </c>
      <c r="E19" s="123" t="s">
        <v>211</v>
      </c>
      <c r="F19" s="120" t="s">
        <v>211</v>
      </c>
      <c r="G19" s="126" t="s">
        <v>211</v>
      </c>
      <c r="H19" s="126" t="s">
        <v>211</v>
      </c>
      <c r="I19" s="126" t="s">
        <v>212</v>
      </c>
      <c r="J19" s="128"/>
      <c r="K19" s="128"/>
      <c r="L19" s="16"/>
      <c r="M19" s="43"/>
      <c r="N19" s="14"/>
      <c r="O19" s="12"/>
      <c r="P19" s="102"/>
      <c r="Q19" s="19"/>
      <c r="R19" s="69"/>
      <c r="S19" s="69"/>
      <c r="T19" s="69"/>
      <c r="U19" s="69"/>
      <c r="V19" s="113"/>
      <c r="W19" s="113"/>
      <c r="X19" s="114"/>
      <c r="Y19" s="115"/>
      <c r="Z19" s="115"/>
      <c r="AE19" s="59"/>
      <c r="AF19" s="59"/>
      <c r="AG19" s="116"/>
      <c r="AH19" s="114"/>
      <c r="AI19" s="114"/>
      <c r="AJ19" s="117"/>
      <c r="AK19" s="114"/>
      <c r="AL19" s="114"/>
      <c r="AM19" s="114"/>
      <c r="AN19" s="114"/>
      <c r="AO19" s="114"/>
      <c r="AP19" s="118"/>
      <c r="AQ19" s="118"/>
      <c r="AR19" s="118"/>
      <c r="AS19" s="118"/>
      <c r="AT19" s="118"/>
      <c r="AU19" s="118"/>
      <c r="AV19" s="118"/>
      <c r="AW19" s="118"/>
      <c r="AX19" s="118"/>
      <c r="AY19" s="118"/>
      <c r="AZ19" s="114"/>
      <c r="BA19" s="114"/>
      <c r="BB19" s="114"/>
      <c r="BC19" s="114"/>
    </row>
    <row r="20" spans="1:55" s="13" customFormat="1" ht="15" customHeight="1" x14ac:dyDescent="0.35">
      <c r="A20" s="12"/>
      <c r="B20" s="13">
        <v>18</v>
      </c>
      <c r="C20" s="19" t="s">
        <v>213</v>
      </c>
      <c r="D20" s="13" t="s">
        <v>214</v>
      </c>
      <c r="E20" s="126">
        <f>160/(10831-47+160)</f>
        <v>1.4619883040935672E-2</v>
      </c>
      <c r="F20" s="127">
        <v>0</v>
      </c>
      <c r="G20" s="126">
        <v>0</v>
      </c>
      <c r="H20" s="126">
        <f>12/(9969+254+75)</f>
        <v>1.1652748106428432E-3</v>
      </c>
      <c r="I20" s="126">
        <f>184/10502</f>
        <v>1.7520472290992191E-2</v>
      </c>
      <c r="J20" s="128">
        <f>122/9521</f>
        <v>1.2813780065119211E-2</v>
      </c>
      <c r="K20" s="128"/>
      <c r="L20" s="16"/>
      <c r="M20" s="43"/>
      <c r="N20" s="14"/>
      <c r="O20" s="12"/>
      <c r="P20" s="102"/>
      <c r="Q20" s="19"/>
      <c r="R20" s="69"/>
      <c r="S20" s="69"/>
      <c r="T20" s="69"/>
      <c r="U20" s="69"/>
      <c r="V20" s="113"/>
      <c r="W20" s="113"/>
      <c r="X20" s="114"/>
      <c r="Y20" s="115"/>
      <c r="Z20" s="115"/>
      <c r="AE20" s="59"/>
      <c r="AF20" s="59"/>
      <c r="AG20" s="116"/>
      <c r="AH20" s="114"/>
      <c r="AI20" s="114"/>
      <c r="AJ20" s="117"/>
      <c r="AK20" s="114"/>
      <c r="AL20" s="114"/>
      <c r="AM20" s="114"/>
      <c r="AN20" s="114"/>
      <c r="AO20" s="114"/>
      <c r="AP20" s="118"/>
      <c r="AQ20" s="118"/>
      <c r="AR20" s="118"/>
      <c r="AS20" s="118"/>
      <c r="AT20" s="118"/>
      <c r="AU20" s="118"/>
      <c r="AV20" s="118"/>
      <c r="AW20" s="118"/>
      <c r="AX20" s="118"/>
      <c r="AY20" s="118"/>
      <c r="AZ20" s="114"/>
      <c r="BA20" s="114"/>
      <c r="BB20" s="114"/>
      <c r="BC20" s="114"/>
    </row>
    <row r="21" spans="1:55" s="13" customFormat="1" ht="15" customHeight="1" x14ac:dyDescent="0.35">
      <c r="A21" s="12"/>
      <c r="B21" s="13">
        <v>19</v>
      </c>
      <c r="C21" s="19" t="s">
        <v>215</v>
      </c>
      <c r="D21" s="13" t="s">
        <v>216</v>
      </c>
      <c r="E21" s="129">
        <v>4</v>
      </c>
      <c r="F21" s="130">
        <v>3</v>
      </c>
      <c r="G21" s="110">
        <v>2</v>
      </c>
      <c r="H21" s="110">
        <v>1</v>
      </c>
      <c r="I21" s="110">
        <v>11</v>
      </c>
      <c r="J21" s="131">
        <v>10</v>
      </c>
      <c r="K21" s="131">
        <v>9</v>
      </c>
      <c r="L21" s="16"/>
      <c r="M21" s="43"/>
      <c r="N21" s="14"/>
      <c r="O21" s="12"/>
      <c r="P21" s="102"/>
      <c r="Q21" s="19"/>
      <c r="R21" s="69"/>
      <c r="S21" s="69"/>
      <c r="T21" s="69"/>
      <c r="U21" s="69"/>
      <c r="V21" s="113"/>
      <c r="W21" s="113"/>
      <c r="X21" s="114"/>
      <c r="Y21" s="115"/>
      <c r="Z21" s="115"/>
      <c r="AE21" s="59"/>
      <c r="AF21" s="59"/>
      <c r="AG21" s="116"/>
      <c r="AH21" s="114"/>
      <c r="AI21" s="114"/>
      <c r="AJ21" s="117"/>
      <c r="AK21" s="114"/>
      <c r="AL21" s="114"/>
      <c r="AM21" s="114"/>
      <c r="AN21" s="114"/>
      <c r="AO21" s="114"/>
      <c r="AP21" s="118"/>
      <c r="AQ21" s="118"/>
      <c r="AR21" s="118"/>
      <c r="AS21" s="118"/>
      <c r="AT21" s="118"/>
      <c r="AU21" s="118"/>
      <c r="AV21" s="118"/>
      <c r="AW21" s="118"/>
      <c r="AX21" s="118"/>
      <c r="AY21" s="118"/>
      <c r="AZ21" s="114"/>
      <c r="BA21" s="114"/>
      <c r="BB21" s="114"/>
      <c r="BC21" s="114"/>
    </row>
    <row r="22" spans="1:55" s="13" customFormat="1" ht="15" customHeight="1" x14ac:dyDescent="0.35">
      <c r="A22" s="12"/>
      <c r="B22" s="13">
        <v>20</v>
      </c>
      <c r="C22" s="19" t="s">
        <v>217</v>
      </c>
      <c r="D22" s="13" t="s">
        <v>210</v>
      </c>
      <c r="E22" s="122" t="s">
        <v>218</v>
      </c>
      <c r="F22" s="132" t="s">
        <v>218</v>
      </c>
      <c r="G22" s="77" t="s">
        <v>218</v>
      </c>
      <c r="H22" s="77" t="s">
        <v>218</v>
      </c>
      <c r="I22" s="77" t="s">
        <v>218</v>
      </c>
      <c r="J22" s="77" t="s">
        <v>219</v>
      </c>
      <c r="K22" s="77" t="s">
        <v>219</v>
      </c>
      <c r="L22" s="16"/>
      <c r="M22" s="17" t="s">
        <v>220</v>
      </c>
      <c r="N22" s="14"/>
      <c r="O22" s="12"/>
      <c r="P22" s="102"/>
      <c r="Q22" s="19"/>
      <c r="R22" s="69"/>
      <c r="S22" s="69"/>
      <c r="T22" s="69"/>
      <c r="U22" s="69"/>
      <c r="V22" s="113"/>
      <c r="W22" s="113"/>
      <c r="X22" s="114"/>
      <c r="Y22" s="115"/>
      <c r="Z22" s="115"/>
      <c r="AE22" s="59"/>
      <c r="AF22" s="59"/>
      <c r="AG22" s="116"/>
      <c r="AH22" s="114"/>
      <c r="AI22" s="114"/>
      <c r="AJ22" s="117"/>
      <c r="AK22" s="114"/>
      <c r="AL22" s="114"/>
      <c r="AM22" s="114"/>
      <c r="AN22" s="114"/>
      <c r="AO22" s="114"/>
      <c r="AP22" s="118"/>
      <c r="AQ22" s="118"/>
      <c r="AR22" s="118"/>
      <c r="AS22" s="118"/>
      <c r="AT22" s="118"/>
      <c r="AU22" s="118"/>
      <c r="AV22" s="118"/>
      <c r="AW22" s="118"/>
      <c r="AX22" s="118"/>
      <c r="AY22" s="118"/>
      <c r="AZ22" s="114"/>
      <c r="BA22" s="114"/>
      <c r="BB22" s="114"/>
      <c r="BC22" s="114"/>
    </row>
    <row r="23" spans="1:55" s="13" customFormat="1" ht="26" x14ac:dyDescent="0.35">
      <c r="A23" s="12"/>
      <c r="B23" s="13">
        <v>21</v>
      </c>
      <c r="C23" s="19" t="s">
        <v>221</v>
      </c>
      <c r="D23" s="40" t="s">
        <v>59</v>
      </c>
      <c r="E23" s="79">
        <v>402500</v>
      </c>
      <c r="F23" s="133" t="s">
        <v>55</v>
      </c>
      <c r="G23" s="133" t="s">
        <v>55</v>
      </c>
      <c r="H23" s="133" t="s">
        <v>55</v>
      </c>
      <c r="I23" s="133" t="s">
        <v>55</v>
      </c>
      <c r="J23" s="122"/>
      <c r="K23" s="122"/>
      <c r="L23" s="16"/>
      <c r="M23" s="43"/>
      <c r="N23" s="14"/>
      <c r="O23" s="12"/>
      <c r="P23" s="102"/>
      <c r="R23" s="69"/>
      <c r="S23" s="69"/>
      <c r="T23" s="69"/>
      <c r="U23" s="69"/>
      <c r="V23" s="69"/>
      <c r="W23" s="69"/>
      <c r="X23" s="114"/>
      <c r="Y23" s="115"/>
      <c r="Z23" s="115"/>
      <c r="AG23" s="116"/>
      <c r="AH23" s="114"/>
      <c r="AI23" s="114"/>
      <c r="AJ23" s="117"/>
      <c r="AK23" s="114"/>
      <c r="AL23" s="114"/>
      <c r="AM23" s="114"/>
      <c r="AN23" s="114"/>
      <c r="AO23" s="114"/>
      <c r="AP23" s="118"/>
      <c r="AQ23" s="118"/>
      <c r="AR23" s="118"/>
      <c r="AS23" s="118"/>
      <c r="AT23" s="118"/>
      <c r="AU23" s="118"/>
      <c r="AV23" s="118"/>
      <c r="AW23" s="118"/>
      <c r="AX23" s="118"/>
      <c r="AY23" s="118"/>
      <c r="AZ23" s="114"/>
      <c r="BA23" s="114"/>
      <c r="BB23" s="114"/>
      <c r="BC23" s="114"/>
    </row>
    <row r="24" spans="1:55" s="13" customFormat="1" ht="15" customHeight="1" x14ac:dyDescent="0.35">
      <c r="A24" s="12"/>
      <c r="B24" s="13">
        <v>22</v>
      </c>
      <c r="C24" s="19" t="s">
        <v>222</v>
      </c>
      <c r="D24" s="13" t="s">
        <v>223</v>
      </c>
      <c r="E24" s="79">
        <v>21</v>
      </c>
      <c r="F24" s="134">
        <v>17</v>
      </c>
      <c r="G24" s="134">
        <v>16</v>
      </c>
      <c r="H24" s="134">
        <v>35</v>
      </c>
      <c r="I24" s="134">
        <v>20</v>
      </c>
      <c r="J24" s="122"/>
      <c r="K24" s="122"/>
      <c r="L24" s="16"/>
      <c r="M24" s="17" t="s">
        <v>224</v>
      </c>
      <c r="N24" s="14" t="s">
        <v>225</v>
      </c>
      <c r="O24" s="12"/>
      <c r="P24" s="102"/>
      <c r="R24" s="69"/>
      <c r="S24" s="69"/>
      <c r="T24" s="69"/>
      <c r="U24" s="69"/>
      <c r="V24" s="69"/>
      <c r="W24" s="69"/>
      <c r="X24" s="114"/>
      <c r="Y24" s="115"/>
      <c r="Z24" s="115"/>
      <c r="AG24" s="116"/>
      <c r="AH24" s="114"/>
      <c r="AI24" s="114"/>
      <c r="AJ24" s="117"/>
      <c r="AK24" s="114"/>
      <c r="AL24" s="114"/>
      <c r="AM24" s="114"/>
      <c r="AN24" s="114"/>
      <c r="AO24" s="114"/>
      <c r="AP24" s="118"/>
      <c r="AQ24" s="118"/>
      <c r="AR24" s="118"/>
      <c r="AS24" s="118"/>
      <c r="AT24" s="118"/>
      <c r="AU24" s="118"/>
      <c r="AV24" s="118"/>
      <c r="AW24" s="118"/>
      <c r="AX24" s="118"/>
      <c r="AY24" s="118"/>
      <c r="AZ24" s="114"/>
      <c r="BA24" s="114"/>
      <c r="BB24" s="114"/>
      <c r="BC24" s="114"/>
    </row>
    <row r="25" spans="1:55" s="13" customFormat="1" ht="15" customHeight="1" x14ac:dyDescent="0.35">
      <c r="A25" s="12"/>
      <c r="B25" s="13">
        <v>23</v>
      </c>
      <c r="C25" s="19" t="s">
        <v>226</v>
      </c>
      <c r="D25" s="13" t="s">
        <v>223</v>
      </c>
      <c r="E25" s="79">
        <v>0</v>
      </c>
      <c r="F25" s="134">
        <v>1</v>
      </c>
      <c r="G25" s="134">
        <v>1</v>
      </c>
      <c r="H25" s="134">
        <v>0</v>
      </c>
      <c r="I25" s="134">
        <v>1</v>
      </c>
      <c r="J25" s="122"/>
      <c r="K25" s="122"/>
      <c r="L25" s="16"/>
      <c r="M25" s="17" t="s">
        <v>224</v>
      </c>
      <c r="N25" s="14" t="s">
        <v>225</v>
      </c>
      <c r="O25" s="12"/>
      <c r="P25" s="102"/>
      <c r="R25" s="69"/>
      <c r="S25" s="69"/>
      <c r="T25" s="69"/>
      <c r="U25" s="69"/>
      <c r="V25" s="69"/>
      <c r="W25" s="69"/>
      <c r="X25" s="114"/>
      <c r="Y25" s="115"/>
      <c r="Z25" s="115"/>
      <c r="AG25" s="116"/>
      <c r="AH25" s="114"/>
      <c r="AI25" s="114"/>
      <c r="AJ25" s="117"/>
      <c r="AK25" s="114"/>
      <c r="AL25" s="114"/>
      <c r="AM25" s="114"/>
      <c r="AN25" s="114"/>
      <c r="AO25" s="114"/>
      <c r="AP25" s="118"/>
      <c r="AQ25" s="118"/>
      <c r="AR25" s="118"/>
      <c r="AS25" s="118"/>
      <c r="AT25" s="118"/>
      <c r="AU25" s="118"/>
      <c r="AV25" s="118"/>
      <c r="AW25" s="118"/>
      <c r="AX25" s="118"/>
      <c r="AY25" s="118"/>
      <c r="AZ25" s="114"/>
      <c r="BA25" s="114"/>
      <c r="BB25" s="114"/>
      <c r="BC25" s="114"/>
    </row>
    <row r="26" spans="1:55" s="13" customFormat="1" ht="15" customHeight="1" x14ac:dyDescent="0.35">
      <c r="A26" s="12"/>
      <c r="B26" s="13">
        <v>24</v>
      </c>
      <c r="C26" s="19" t="s">
        <v>227</v>
      </c>
      <c r="D26" s="13" t="s">
        <v>228</v>
      </c>
      <c r="E26" s="79">
        <v>0</v>
      </c>
      <c r="F26" s="134">
        <v>1</v>
      </c>
      <c r="G26" s="134">
        <v>1</v>
      </c>
      <c r="H26" s="134">
        <v>0</v>
      </c>
      <c r="I26" s="134">
        <v>1</v>
      </c>
      <c r="J26" s="122"/>
      <c r="K26" s="122"/>
      <c r="L26" s="16"/>
      <c r="M26" s="43"/>
      <c r="N26" s="14" t="s">
        <v>225</v>
      </c>
      <c r="O26" s="12"/>
      <c r="P26" s="102"/>
      <c r="R26" s="69"/>
      <c r="S26" s="69"/>
      <c r="T26" s="69"/>
      <c r="U26" s="69"/>
      <c r="V26" s="69"/>
      <c r="W26" s="69"/>
      <c r="X26" s="114"/>
      <c r="Y26" s="115"/>
      <c r="Z26" s="115"/>
      <c r="AG26" s="116"/>
      <c r="AH26" s="114"/>
      <c r="AI26" s="114"/>
      <c r="AJ26" s="117"/>
      <c r="AK26" s="114"/>
      <c r="AL26" s="114"/>
      <c r="AM26" s="114"/>
      <c r="AN26" s="114"/>
      <c r="AO26" s="114"/>
      <c r="AP26" s="118"/>
      <c r="AQ26" s="118"/>
      <c r="AR26" s="118"/>
      <c r="AS26" s="118"/>
      <c r="AT26" s="118"/>
      <c r="AU26" s="118"/>
      <c r="AV26" s="118"/>
      <c r="AW26" s="118"/>
      <c r="AX26" s="118"/>
      <c r="AY26" s="118"/>
      <c r="AZ26" s="114"/>
      <c r="BA26" s="114"/>
      <c r="BB26" s="114"/>
      <c r="BC26" s="114"/>
    </row>
    <row r="27" spans="1:55" s="13" customFormat="1" ht="15" customHeight="1" x14ac:dyDescent="0.35">
      <c r="A27" s="12"/>
      <c r="B27" s="13">
        <v>25</v>
      </c>
      <c r="C27" s="19" t="s">
        <v>229</v>
      </c>
      <c r="D27" s="13" t="s">
        <v>230</v>
      </c>
      <c r="E27" s="79">
        <v>0</v>
      </c>
      <c r="F27" s="134">
        <v>0</v>
      </c>
      <c r="G27" s="134">
        <v>0</v>
      </c>
      <c r="H27" s="134">
        <v>0</v>
      </c>
      <c r="I27" s="134">
        <v>0</v>
      </c>
      <c r="J27" s="122"/>
      <c r="K27" s="122"/>
      <c r="L27" s="16"/>
      <c r="M27" s="17" t="s">
        <v>231</v>
      </c>
      <c r="N27" s="14" t="s">
        <v>232</v>
      </c>
      <c r="O27" s="12"/>
      <c r="P27" s="102"/>
      <c r="R27" s="69"/>
      <c r="S27" s="69"/>
      <c r="T27" s="69"/>
      <c r="U27" s="69"/>
      <c r="V27" s="69"/>
      <c r="W27" s="69"/>
      <c r="X27" s="114"/>
      <c r="Y27" s="115"/>
      <c r="Z27" s="115"/>
      <c r="AG27" s="116"/>
      <c r="AH27" s="114"/>
      <c r="AI27" s="114"/>
      <c r="AJ27" s="117"/>
      <c r="AK27" s="114"/>
      <c r="AL27" s="114"/>
      <c r="AM27" s="114"/>
      <c r="AN27" s="114"/>
      <c r="AO27" s="114"/>
      <c r="AP27" s="118"/>
      <c r="AQ27" s="118"/>
      <c r="AR27" s="118"/>
      <c r="AS27" s="118"/>
      <c r="AT27" s="118"/>
      <c r="AU27" s="118"/>
      <c r="AV27" s="118"/>
      <c r="AW27" s="118"/>
      <c r="AX27" s="118"/>
      <c r="AY27" s="118"/>
      <c r="AZ27" s="114"/>
      <c r="BA27" s="114"/>
      <c r="BB27" s="114"/>
      <c r="BC27" s="114"/>
    </row>
    <row r="28" spans="1:55" s="13" customFormat="1" ht="15" customHeight="1" x14ac:dyDescent="0.35">
      <c r="A28" s="12"/>
      <c r="B28" s="13">
        <v>26</v>
      </c>
      <c r="C28" s="19" t="s">
        <v>233</v>
      </c>
      <c r="D28" s="13" t="s">
        <v>234</v>
      </c>
      <c r="E28" s="79">
        <v>0</v>
      </c>
      <c r="F28" s="134">
        <v>0</v>
      </c>
      <c r="G28" s="134">
        <v>0</v>
      </c>
      <c r="H28" s="134">
        <v>0</v>
      </c>
      <c r="I28" s="134">
        <v>0</v>
      </c>
      <c r="J28" s="122"/>
      <c r="K28" s="122"/>
      <c r="L28" s="16"/>
      <c r="M28" s="17" t="s">
        <v>235</v>
      </c>
      <c r="N28" s="14" t="s">
        <v>236</v>
      </c>
      <c r="O28" s="12"/>
      <c r="P28" s="102"/>
      <c r="R28" s="69"/>
      <c r="S28" s="69"/>
      <c r="T28" s="69"/>
      <c r="U28" s="69"/>
      <c r="V28" s="69"/>
      <c r="W28" s="69"/>
      <c r="X28" s="114"/>
      <c r="Y28" s="115"/>
      <c r="Z28" s="115"/>
      <c r="AG28" s="116"/>
      <c r="AH28" s="114"/>
      <c r="AI28" s="114"/>
      <c r="AJ28" s="117"/>
      <c r="AK28" s="114"/>
      <c r="AL28" s="114"/>
      <c r="AM28" s="114"/>
      <c r="AN28" s="114"/>
      <c r="AO28" s="114"/>
      <c r="AP28" s="118"/>
      <c r="AQ28" s="118"/>
      <c r="AR28" s="118"/>
      <c r="AS28" s="118"/>
      <c r="AT28" s="118"/>
      <c r="AU28" s="118"/>
      <c r="AV28" s="118"/>
      <c r="AW28" s="118"/>
      <c r="AX28" s="118"/>
      <c r="AY28" s="118"/>
      <c r="AZ28" s="114"/>
      <c r="BA28" s="114"/>
      <c r="BB28" s="114"/>
      <c r="BC28" s="114"/>
    </row>
    <row r="29" spans="1:55" s="13" customFormat="1" ht="39" x14ac:dyDescent="0.35">
      <c r="A29" s="12"/>
      <c r="B29" s="13">
        <v>27</v>
      </c>
      <c r="C29" s="19" t="s">
        <v>237</v>
      </c>
      <c r="D29" s="135" t="s">
        <v>238</v>
      </c>
      <c r="E29" s="79">
        <v>0</v>
      </c>
      <c r="F29" s="134">
        <v>0</v>
      </c>
      <c r="G29" s="134">
        <v>0</v>
      </c>
      <c r="H29" s="134">
        <v>0</v>
      </c>
      <c r="I29" s="134">
        <v>0</v>
      </c>
      <c r="J29" s="122"/>
      <c r="K29" s="122"/>
      <c r="L29" s="16"/>
      <c r="M29" s="17" t="s">
        <v>235</v>
      </c>
      <c r="N29" s="14" t="s">
        <v>239</v>
      </c>
      <c r="O29" s="12"/>
      <c r="P29" s="102"/>
      <c r="R29" s="69"/>
      <c r="S29" s="69"/>
      <c r="T29" s="69"/>
      <c r="U29" s="69"/>
      <c r="V29" s="69"/>
      <c r="W29" s="69"/>
      <c r="X29" s="114"/>
      <c r="Y29" s="115"/>
      <c r="Z29" s="115"/>
      <c r="AG29" s="116"/>
      <c r="AH29" s="114"/>
      <c r="AI29" s="114"/>
      <c r="AJ29" s="117"/>
      <c r="AK29" s="114"/>
      <c r="AL29" s="114"/>
      <c r="AM29" s="114"/>
      <c r="AN29" s="114"/>
      <c r="AO29" s="114"/>
      <c r="AP29" s="118"/>
      <c r="AQ29" s="118"/>
      <c r="AR29" s="118"/>
      <c r="AS29" s="118"/>
      <c r="AT29" s="118"/>
      <c r="AU29" s="118"/>
      <c r="AV29" s="118"/>
      <c r="AW29" s="118"/>
      <c r="AX29" s="118"/>
      <c r="AY29" s="118"/>
      <c r="AZ29" s="114"/>
      <c r="BA29" s="114"/>
      <c r="BB29" s="114"/>
      <c r="BC29" s="114"/>
    </row>
    <row r="30" spans="1:55" s="13" customFormat="1" ht="15" customHeight="1" x14ac:dyDescent="0.35">
      <c r="A30" s="12"/>
      <c r="B30" s="13">
        <v>28</v>
      </c>
      <c r="C30" s="19" t="s">
        <v>240</v>
      </c>
      <c r="D30" s="135" t="s">
        <v>241</v>
      </c>
      <c r="E30" s="79">
        <v>0</v>
      </c>
      <c r="F30" s="134">
        <v>0</v>
      </c>
      <c r="G30" s="134">
        <v>0</v>
      </c>
      <c r="H30" s="134">
        <v>0</v>
      </c>
      <c r="I30" s="134">
        <v>0</v>
      </c>
      <c r="J30" s="122"/>
      <c r="K30" s="122"/>
      <c r="L30" s="16"/>
      <c r="M30" s="43"/>
      <c r="N30" s="29" t="s">
        <v>242</v>
      </c>
      <c r="O30" s="12"/>
      <c r="P30" s="102"/>
      <c r="R30" s="69"/>
      <c r="S30" s="69"/>
      <c r="T30" s="69"/>
      <c r="U30" s="69"/>
      <c r="V30" s="69"/>
      <c r="W30" s="69"/>
      <c r="X30" s="114"/>
      <c r="Y30" s="115"/>
      <c r="Z30" s="115"/>
      <c r="AG30" s="116"/>
      <c r="AH30" s="114"/>
      <c r="AI30" s="114"/>
      <c r="AJ30" s="117"/>
      <c r="AK30" s="114"/>
      <c r="AL30" s="114"/>
      <c r="AM30" s="114"/>
      <c r="AN30" s="114"/>
      <c r="AO30" s="114"/>
      <c r="AP30" s="118"/>
      <c r="AQ30" s="118"/>
      <c r="AR30" s="118"/>
      <c r="AS30" s="118"/>
      <c r="AT30" s="118"/>
      <c r="AU30" s="118"/>
      <c r="AV30" s="118"/>
      <c r="AW30" s="118"/>
      <c r="AX30" s="118"/>
      <c r="AY30" s="118"/>
      <c r="AZ30" s="114"/>
      <c r="BA30" s="114"/>
      <c r="BB30" s="114"/>
      <c r="BC30" s="114"/>
    </row>
    <row r="31" spans="1:55" s="13" customFormat="1" ht="13" x14ac:dyDescent="0.35">
      <c r="A31" s="12"/>
      <c r="B31" s="13">
        <v>29</v>
      </c>
      <c r="C31" s="19" t="s">
        <v>243</v>
      </c>
      <c r="D31" s="135" t="s">
        <v>241</v>
      </c>
      <c r="E31" s="79">
        <v>0</v>
      </c>
      <c r="F31" s="134">
        <v>0</v>
      </c>
      <c r="G31" s="134">
        <v>0</v>
      </c>
      <c r="H31" s="134">
        <v>0</v>
      </c>
      <c r="I31" s="134">
        <v>0</v>
      </c>
      <c r="J31" s="122"/>
      <c r="K31" s="122"/>
      <c r="L31" s="16"/>
      <c r="M31" s="17" t="s">
        <v>244</v>
      </c>
      <c r="N31" s="29" t="s">
        <v>245</v>
      </c>
      <c r="O31" s="12"/>
      <c r="P31" s="102"/>
      <c r="R31" s="69"/>
      <c r="S31" s="69"/>
      <c r="T31" s="69"/>
      <c r="U31" s="69"/>
      <c r="V31" s="69"/>
      <c r="W31" s="69"/>
      <c r="X31" s="114"/>
      <c r="Y31" s="115"/>
      <c r="Z31" s="115"/>
      <c r="AG31" s="116"/>
      <c r="AH31" s="114"/>
      <c r="AI31" s="114"/>
      <c r="AJ31" s="117"/>
      <c r="AK31" s="114"/>
      <c r="AL31" s="114"/>
      <c r="AM31" s="114"/>
      <c r="AN31" s="114"/>
      <c r="AO31" s="114"/>
      <c r="AP31" s="118"/>
      <c r="AQ31" s="118"/>
      <c r="AR31" s="118"/>
      <c r="AS31" s="118"/>
      <c r="AT31" s="118"/>
      <c r="AU31" s="118"/>
      <c r="AV31" s="118"/>
      <c r="AW31" s="118"/>
      <c r="AX31" s="118"/>
      <c r="AY31" s="118"/>
      <c r="AZ31" s="114"/>
      <c r="BA31" s="114"/>
      <c r="BB31" s="114"/>
      <c r="BC31" s="114"/>
    </row>
    <row r="32" spans="1:55" s="13" customFormat="1" ht="26" x14ac:dyDescent="0.35">
      <c r="A32" s="12"/>
      <c r="B32" s="13">
        <v>30</v>
      </c>
      <c r="C32" s="19" t="s">
        <v>246</v>
      </c>
      <c r="D32" s="135" t="s">
        <v>241</v>
      </c>
      <c r="E32" s="136">
        <v>0</v>
      </c>
      <c r="F32" s="137">
        <v>0</v>
      </c>
      <c r="G32" s="137">
        <v>0</v>
      </c>
      <c r="H32" s="137">
        <v>0</v>
      </c>
      <c r="I32" s="137">
        <v>0</v>
      </c>
      <c r="J32" s="137" t="s">
        <v>55</v>
      </c>
      <c r="K32" s="137" t="s">
        <v>55</v>
      </c>
      <c r="L32" s="16"/>
      <c r="M32" s="43"/>
      <c r="N32" s="29" t="s">
        <v>247</v>
      </c>
      <c r="O32" s="12"/>
      <c r="P32" s="102"/>
      <c r="R32" s="69"/>
      <c r="S32" s="69"/>
      <c r="T32" s="69"/>
      <c r="U32" s="69"/>
      <c r="V32" s="69"/>
      <c r="W32" s="69"/>
      <c r="X32" s="114"/>
      <c r="Y32" s="115"/>
      <c r="Z32" s="115"/>
      <c r="AG32" s="116"/>
      <c r="AH32" s="114"/>
      <c r="AI32" s="114"/>
      <c r="AJ32" s="117"/>
      <c r="AK32" s="114"/>
      <c r="AL32" s="114"/>
      <c r="AM32" s="114"/>
      <c r="AN32" s="114"/>
      <c r="AO32" s="114"/>
      <c r="AP32" s="118"/>
      <c r="AQ32" s="118"/>
      <c r="AR32" s="118"/>
      <c r="AS32" s="118"/>
      <c r="AT32" s="118"/>
      <c r="AU32" s="118"/>
      <c r="AV32" s="118"/>
      <c r="AW32" s="118"/>
      <c r="AX32" s="118"/>
      <c r="AY32" s="118"/>
      <c r="AZ32" s="114"/>
      <c r="BA32" s="114"/>
      <c r="BB32" s="114"/>
      <c r="BC32" s="114"/>
    </row>
    <row r="33" spans="1:15" s="11" customFormat="1" ht="20.25" customHeight="1" x14ac:dyDescent="0.35">
      <c r="A33" s="4"/>
      <c r="B33" s="4"/>
      <c r="C33" s="5"/>
      <c r="D33" s="6"/>
      <c r="E33" s="7"/>
      <c r="F33" s="8"/>
      <c r="G33" s="8"/>
      <c r="H33" s="8"/>
      <c r="I33" s="8"/>
      <c r="J33" s="8"/>
      <c r="K33" s="8"/>
      <c r="L33" s="9"/>
      <c r="M33" s="10"/>
      <c r="N33" s="7"/>
      <c r="O33" s="4"/>
    </row>
    <row r="34" spans="1:15" ht="39" hidden="1" x14ac:dyDescent="0.35">
      <c r="B34" s="138" t="s">
        <v>198</v>
      </c>
      <c r="C34" s="19" t="s">
        <v>248</v>
      </c>
      <c r="D34" s="19"/>
      <c r="E34" s="19" t="s">
        <v>249</v>
      </c>
      <c r="N34" s="29"/>
    </row>
    <row r="35" spans="1:15" ht="39" hidden="1" x14ac:dyDescent="0.35">
      <c r="B35" s="138" t="s">
        <v>250</v>
      </c>
      <c r="C35" s="19" t="s">
        <v>251</v>
      </c>
      <c r="D35" s="19"/>
      <c r="E35" s="19" t="s">
        <v>249</v>
      </c>
    </row>
    <row r="36" spans="1:15" ht="39" hidden="1" x14ac:dyDescent="0.35">
      <c r="B36" s="138" t="s">
        <v>195</v>
      </c>
      <c r="C36" s="19" t="s">
        <v>252</v>
      </c>
      <c r="D36" s="19"/>
      <c r="E36" s="19" t="s">
        <v>249</v>
      </c>
    </row>
    <row r="37" spans="1:15" hidden="1" x14ac:dyDescent="0.35"/>
    <row r="38" spans="1:15" ht="65" hidden="1" x14ac:dyDescent="0.35">
      <c r="B38" s="138" t="s">
        <v>253</v>
      </c>
      <c r="C38" s="19" t="s">
        <v>254</v>
      </c>
      <c r="D38" s="19"/>
      <c r="E38" s="19" t="s">
        <v>249</v>
      </c>
    </row>
    <row r="39" spans="1:15" hidden="1" x14ac:dyDescent="0.35"/>
    <row r="40" spans="1:15" ht="39" hidden="1" x14ac:dyDescent="0.35">
      <c r="B40" s="138" t="s">
        <v>255</v>
      </c>
      <c r="C40" s="19" t="s">
        <v>256</v>
      </c>
      <c r="D40" s="19"/>
      <c r="E40" s="19" t="s">
        <v>249</v>
      </c>
    </row>
    <row r="41" spans="1:15" hidden="1" x14ac:dyDescent="0.35"/>
    <row r="42" spans="1:15" ht="39" hidden="1" x14ac:dyDescent="0.35">
      <c r="B42" s="138" t="s">
        <v>257</v>
      </c>
      <c r="C42" s="19" t="s">
        <v>258</v>
      </c>
      <c r="D42" s="19"/>
      <c r="E42" s="19" t="s">
        <v>249</v>
      </c>
    </row>
    <row r="43" spans="1:15" hidden="1" x14ac:dyDescent="0.35"/>
    <row r="44" spans="1:15" hidden="1" x14ac:dyDescent="0.35">
      <c r="B44" t="s">
        <v>225</v>
      </c>
      <c r="C44" t="s">
        <v>259</v>
      </c>
    </row>
    <row r="45" spans="1:15" ht="39" hidden="1" x14ac:dyDescent="0.35">
      <c r="C45" s="19" t="s">
        <v>260</v>
      </c>
      <c r="D45" s="19"/>
      <c r="E45" s="19" t="s">
        <v>249</v>
      </c>
    </row>
    <row r="46" spans="1:15" ht="39" hidden="1" x14ac:dyDescent="0.35">
      <c r="C46" s="19" t="s">
        <v>261</v>
      </c>
      <c r="D46" s="19"/>
      <c r="E46" s="19" t="s">
        <v>249</v>
      </c>
    </row>
    <row r="47" spans="1:15" ht="39" hidden="1" x14ac:dyDescent="0.35">
      <c r="C47" s="19" t="s">
        <v>262</v>
      </c>
      <c r="D47" s="19"/>
      <c r="E47" s="19" t="s">
        <v>249</v>
      </c>
    </row>
    <row r="48" spans="1:15" hidden="1" x14ac:dyDescent="0.35"/>
    <row r="49" spans="2:5" ht="39" hidden="1" x14ac:dyDescent="0.35">
      <c r="B49" s="138" t="s">
        <v>263</v>
      </c>
      <c r="C49" s="19" t="s">
        <v>264</v>
      </c>
      <c r="D49" s="19"/>
      <c r="E49" s="19" t="s">
        <v>249</v>
      </c>
    </row>
    <row r="50" spans="2:5" hidden="1" x14ac:dyDescent="0.35"/>
    <row r="51" spans="2:5" ht="39" hidden="1" x14ac:dyDescent="0.35">
      <c r="B51" s="138" t="s">
        <v>265</v>
      </c>
      <c r="C51" s="19" t="s">
        <v>266</v>
      </c>
      <c r="D51" s="19"/>
      <c r="E51" s="19" t="s">
        <v>249</v>
      </c>
    </row>
    <row r="52" spans="2:5" hidden="1" x14ac:dyDescent="0.35"/>
    <row r="53" spans="2:5" ht="65" hidden="1" x14ac:dyDescent="0.35">
      <c r="B53" s="138" t="s">
        <v>232</v>
      </c>
      <c r="C53" s="19" t="s">
        <v>267</v>
      </c>
      <c r="D53" s="19"/>
      <c r="E53" s="19" t="s">
        <v>249</v>
      </c>
    </row>
    <row r="54" spans="2:5" ht="65" hidden="1" x14ac:dyDescent="0.35">
      <c r="B54" s="138" t="s">
        <v>236</v>
      </c>
      <c r="C54" s="19" t="s">
        <v>268</v>
      </c>
      <c r="D54" s="19"/>
      <c r="E54" s="19" t="s">
        <v>249</v>
      </c>
    </row>
    <row r="55" spans="2:5" hidden="1" x14ac:dyDescent="0.35"/>
    <row r="56" spans="2:5" ht="65" hidden="1" x14ac:dyDescent="0.35">
      <c r="B56" s="138" t="s">
        <v>239</v>
      </c>
      <c r="C56" s="19" t="s">
        <v>269</v>
      </c>
      <c r="D56" s="19"/>
      <c r="E56" s="19" t="s">
        <v>249</v>
      </c>
    </row>
    <row r="57" spans="2:5" hidden="1" x14ac:dyDescent="0.35"/>
    <row r="58" spans="2:5" hidden="1" x14ac:dyDescent="0.35">
      <c r="B58" s="138" t="s">
        <v>270</v>
      </c>
      <c r="C58" s="19" t="s">
        <v>271</v>
      </c>
      <c r="D58" s="19"/>
      <c r="E58" s="19"/>
    </row>
    <row r="59" spans="2:5" ht="39" hidden="1" x14ac:dyDescent="0.35">
      <c r="C59" t="s">
        <v>272</v>
      </c>
      <c r="E59" s="19" t="s">
        <v>249</v>
      </c>
    </row>
    <row r="60" spans="2:5" ht="39" hidden="1" x14ac:dyDescent="0.35">
      <c r="C60" s="19" t="s">
        <v>273</v>
      </c>
      <c r="D60" s="19"/>
      <c r="E60" s="19" t="s">
        <v>249</v>
      </c>
    </row>
    <row r="61" spans="2:5" ht="39" hidden="1" x14ac:dyDescent="0.35">
      <c r="C61" t="s">
        <v>274</v>
      </c>
      <c r="E61" s="19" t="s">
        <v>249</v>
      </c>
    </row>
    <row r="62" spans="2:5" hidden="1" x14ac:dyDescent="0.35"/>
    <row r="63" spans="2:5" ht="52" hidden="1" x14ac:dyDescent="0.35">
      <c r="B63" s="138" t="s">
        <v>275</v>
      </c>
      <c r="C63" s="19" t="s">
        <v>276</v>
      </c>
      <c r="D63" s="19"/>
      <c r="E63" s="19" t="s">
        <v>249</v>
      </c>
    </row>
    <row r="64" spans="2:5" hidden="1" x14ac:dyDescent="0.35"/>
    <row r="65" spans="2:5" ht="39" hidden="1" x14ac:dyDescent="0.35">
      <c r="B65" s="138" t="s">
        <v>277</v>
      </c>
      <c r="C65" s="19" t="s">
        <v>278</v>
      </c>
      <c r="D65" s="19"/>
      <c r="E65" s="19" t="s">
        <v>249</v>
      </c>
    </row>
  </sheetData>
  <sheetProtection algorithmName="SHA-512" hashValue="OwcDuxGElrclTinEgl3+JfEKp4mxPvye9ztpFbLlJ+kfIdIefCBLgPXYbcbGRVNF9hWSYNu8FP1F8a+bpFJpwg==" saltValue="Ddr0N+Kjm5uASQGjqEv75A==" spinCount="100000" sheet="1" objects="1" scenarios="1"/>
  <conditionalFormatting sqref="P6">
    <cfRule type="colorScale" priority="11">
      <colorScale>
        <cfvo type="min"/>
        <cfvo type="percentile" val="50"/>
        <cfvo type="max"/>
        <color rgb="FFF8696B"/>
        <color rgb="FFFFEB84"/>
        <color rgb="FF63BE7B"/>
      </colorScale>
    </cfRule>
  </conditionalFormatting>
  <conditionalFormatting sqref="R6">
    <cfRule type="colorScale" priority="1">
      <colorScale>
        <cfvo type="min"/>
        <cfvo type="percentile" val="50"/>
        <cfvo type="max"/>
        <color rgb="FFF8696B"/>
        <color rgb="FFFFEB84"/>
        <color rgb="FF63BE7B"/>
      </colorScale>
    </cfRule>
    <cfRule type="colorScale" priority="7">
      <colorScale>
        <cfvo type="min"/>
        <cfvo type="percentile" val="50"/>
        <cfvo type="max"/>
        <color rgb="FFF8696B"/>
        <color rgb="FFFFEB84"/>
        <color rgb="FF63BE7B"/>
      </colorScale>
    </cfRule>
  </conditionalFormatting>
  <conditionalFormatting sqref="T6 R6">
    <cfRule type="colorScale" priority="9">
      <colorScale>
        <cfvo type="min"/>
        <cfvo type="percentile" val="50"/>
        <cfvo type="max"/>
        <color rgb="FFF8696B"/>
        <color rgb="FFFFEB84"/>
        <color rgb="FF63BE7B"/>
      </colorScale>
    </cfRule>
  </conditionalFormatting>
  <conditionalFormatting sqref="T6">
    <cfRule type="colorScale" priority="2">
      <colorScale>
        <cfvo type="min"/>
        <cfvo type="percentile" val="50"/>
        <cfvo type="max"/>
        <color rgb="FFF8696B"/>
        <color rgb="FFFFEB84"/>
        <color rgb="FF63BE7B"/>
      </colorScale>
    </cfRule>
    <cfRule type="colorScale" priority="3">
      <colorScale>
        <cfvo type="min"/>
        <cfvo type="percentile" val="50"/>
        <cfvo type="max"/>
        <color rgb="FFF8696B"/>
        <color rgb="FFFFEB84"/>
        <color rgb="FF63BE7B"/>
      </colorScale>
    </cfRule>
    <cfRule type="colorScale" priority="4">
      <colorScale>
        <cfvo type="min"/>
        <cfvo type="percentile" val="50"/>
        <cfvo type="max"/>
        <color rgb="FFF8696B"/>
        <color rgb="FFFFEB84"/>
        <color rgb="FF63BE7B"/>
      </colorScale>
    </cfRule>
    <cfRule type="colorScale" priority="6">
      <colorScale>
        <cfvo type="min"/>
        <cfvo type="percentile" val="50"/>
        <cfvo type="max"/>
        <color rgb="FFF8696B"/>
        <color rgb="FFFFEB84"/>
        <color rgb="FF63BE7B"/>
      </colorScale>
    </cfRule>
    <cfRule type="colorScale" priority="8">
      <colorScale>
        <cfvo type="min"/>
        <cfvo type="percentile" val="50"/>
        <cfvo type="max"/>
        <color rgb="FFF8696B"/>
        <color rgb="FFFFEB84"/>
        <color rgb="FF63BE7B"/>
      </colorScale>
    </cfRule>
  </conditionalFormatting>
  <conditionalFormatting sqref="V6">
    <cfRule type="colorScale" priority="5">
      <colorScale>
        <cfvo type="min"/>
        <cfvo type="percentile" val="50"/>
        <cfvo type="max"/>
        <color rgb="FFF8696B"/>
        <color rgb="FFFFEB84"/>
        <color rgb="FF63BE7B"/>
      </colorScale>
    </cfRule>
    <cfRule type="colorScale" priority="10">
      <colorScale>
        <cfvo type="min"/>
        <cfvo type="percentile" val="50"/>
        <cfvo type="max"/>
        <color rgb="FFF8696B"/>
        <color rgb="FFFFEB84"/>
        <color rgb="FF63BE7B"/>
      </colorScale>
    </cfRule>
  </conditionalFormatting>
  <conditionalFormatting sqref="X6">
    <cfRule type="colorScale" priority="12">
      <colorScale>
        <cfvo type="min"/>
        <cfvo type="percentile" val="50"/>
        <cfvo type="max"/>
        <color rgb="FFF8696B"/>
        <color rgb="FFFFEB84"/>
        <color rgb="FF63BE7B"/>
      </colorScale>
    </cfRule>
  </conditionalFormatting>
  <dataValidations count="3">
    <dataValidation type="list" allowBlank="1" showInputMessage="1" showErrorMessage="1" sqref="J23:J31" xr:uid="{CFA17071-A2F4-4061-A132-719896D84717}">
      <formula1>"Yes,No,Not Reported,Partial"</formula1>
    </dataValidation>
    <dataValidation type="list" allowBlank="1" showInputMessage="1" showErrorMessage="1" sqref="F22:K22" xr:uid="{2F360452-6371-41DA-8628-62F355DE15F8}">
      <formula1>"Yes,No,Not Reported"</formula1>
    </dataValidation>
    <dataValidation type="list" allowBlank="1" showInputMessage="1" showErrorMessage="1" sqref="R7:R22" xr:uid="{9B4996B2-FA40-4F14-B9D6-E085A78EA101}">
      <formula1>"Executive,Non-executive"</formula1>
    </dataValidation>
  </dataValidations>
  <pageMargins left="0.70866141732283472" right="0.70866141732283472" top="0.74803149606299213" bottom="0.74803149606299213" header="0.31496062992125984" footer="0.31496062992125984"/>
  <pageSetup paperSize="8" orientation="landscape" r:id="rId1"/>
  <ignoredErrors>
    <ignoredError sqref="E17:I32 F15:I15 F16:I16"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B991B-A794-475F-A643-E4BD0510D88B}">
  <sheetPr>
    <tabColor rgb="FFFFC000"/>
    <pageSetUpPr fitToPage="1"/>
  </sheetPr>
  <dimension ref="A1:BC56"/>
  <sheetViews>
    <sheetView zoomScale="110" zoomScaleNormal="110" workbookViewId="0">
      <selection activeCell="E10" sqref="E10"/>
    </sheetView>
  </sheetViews>
  <sheetFormatPr defaultColWidth="9.1796875" defaultRowHeight="14.5" x14ac:dyDescent="0.35"/>
  <cols>
    <col min="1" max="1" width="4.26953125" customWidth="1"/>
    <col min="3" max="3" width="82" customWidth="1"/>
    <col min="4" max="4" width="31.54296875" style="157" hidden="1" customWidth="1"/>
    <col min="5" max="5" width="14" customWidth="1"/>
    <col min="6" max="6" width="14" bestFit="1" customWidth="1"/>
    <col min="7" max="8" width="10.54296875" customWidth="1"/>
    <col min="9" max="9" width="12.7265625" customWidth="1"/>
    <col min="10" max="11" width="10.54296875" hidden="1" customWidth="1"/>
    <col min="12" max="12" width="19.7265625" hidden="1" customWidth="1"/>
    <col min="13" max="14" width="10.54296875" customWidth="1"/>
    <col min="15" max="15" width="4.26953125" customWidth="1"/>
  </cols>
  <sheetData>
    <row r="1" spans="1:55" s="11" customFormat="1" ht="20.25" customHeight="1" x14ac:dyDescent="0.35">
      <c r="A1" s="4"/>
      <c r="B1" s="4" t="s">
        <v>0</v>
      </c>
      <c r="C1" s="5"/>
      <c r="D1" s="6" t="s">
        <v>1</v>
      </c>
      <c r="E1" s="4">
        <v>2023</v>
      </c>
      <c r="F1" s="7">
        <v>2022</v>
      </c>
      <c r="G1" s="8">
        <v>2021</v>
      </c>
      <c r="H1" s="8">
        <v>2020</v>
      </c>
      <c r="I1" s="8">
        <v>2019</v>
      </c>
      <c r="J1" s="8">
        <v>2018</v>
      </c>
      <c r="K1" s="8">
        <v>2017</v>
      </c>
      <c r="L1" s="9" t="s">
        <v>2</v>
      </c>
      <c r="M1" s="10" t="s">
        <v>3</v>
      </c>
      <c r="N1" s="7" t="s">
        <v>4</v>
      </c>
      <c r="O1" s="4"/>
    </row>
    <row r="2" spans="1:55" s="13" customFormat="1" ht="15" customHeight="1" thickBot="1" x14ac:dyDescent="0.4">
      <c r="A2" s="12"/>
      <c r="B2" s="49" t="s">
        <v>279</v>
      </c>
      <c r="C2" s="49"/>
      <c r="D2" s="140"/>
      <c r="E2" s="175" t="s">
        <v>280</v>
      </c>
      <c r="F2" s="176"/>
      <c r="G2" s="176"/>
      <c r="H2" s="176"/>
      <c r="I2" s="177"/>
      <c r="J2" s="26"/>
      <c r="K2" s="26"/>
      <c r="L2" s="24"/>
      <c r="M2" s="25"/>
      <c r="N2" s="26"/>
      <c r="O2" s="12"/>
      <c r="P2" s="102"/>
      <c r="R2" s="69"/>
      <c r="S2" s="69"/>
      <c r="T2" s="69"/>
      <c r="U2" s="69"/>
      <c r="V2" s="113"/>
      <c r="W2" s="113"/>
      <c r="X2" s="114"/>
      <c r="Y2" s="115"/>
      <c r="Z2" s="115"/>
      <c r="AE2" s="59"/>
      <c r="AF2" s="59"/>
      <c r="AG2" s="116"/>
      <c r="AH2" s="114"/>
      <c r="AI2" s="114"/>
      <c r="AJ2" s="114"/>
      <c r="AK2" s="114"/>
      <c r="AL2" s="114"/>
      <c r="AM2" s="114"/>
      <c r="AN2" s="114"/>
      <c r="AO2" s="114"/>
      <c r="AP2" s="114"/>
      <c r="AQ2" s="114"/>
      <c r="AR2" s="114"/>
      <c r="AS2" s="114"/>
      <c r="AT2" s="114"/>
      <c r="AU2" s="114"/>
      <c r="AV2" s="114"/>
      <c r="AW2" s="114"/>
      <c r="AX2" s="114"/>
      <c r="AY2" s="114"/>
      <c r="AZ2" s="114"/>
      <c r="BA2" s="114"/>
      <c r="BB2" s="114"/>
      <c r="BC2" s="114"/>
    </row>
    <row r="3" spans="1:55" s="13" customFormat="1" ht="15" customHeight="1" x14ac:dyDescent="0.35">
      <c r="A3" s="12"/>
      <c r="B3" s="13">
        <v>1</v>
      </c>
      <c r="C3" s="13" t="s">
        <v>281</v>
      </c>
      <c r="D3" s="141" t="s">
        <v>282</v>
      </c>
      <c r="E3" s="134">
        <v>2549</v>
      </c>
      <c r="F3" s="79">
        <f>F4+F5</f>
        <v>2455</v>
      </c>
      <c r="G3" s="79">
        <f t="shared" ref="G3:I3" si="0">G4+G5</f>
        <v>2415</v>
      </c>
      <c r="H3" s="79">
        <f t="shared" si="0"/>
        <v>2587</v>
      </c>
      <c r="I3" s="79">
        <f t="shared" si="0"/>
        <v>2926</v>
      </c>
      <c r="J3" s="82">
        <v>2610</v>
      </c>
      <c r="K3" s="82">
        <v>2438</v>
      </c>
      <c r="L3" s="16"/>
      <c r="M3" s="142" t="s">
        <v>283</v>
      </c>
      <c r="N3" s="29" t="s">
        <v>284</v>
      </c>
      <c r="O3" s="12"/>
      <c r="P3" s="102"/>
      <c r="R3" s="69"/>
      <c r="S3" s="69"/>
      <c r="T3" s="69"/>
      <c r="U3" s="69"/>
      <c r="V3" s="113"/>
      <c r="W3" s="113"/>
      <c r="X3" s="114"/>
      <c r="Y3" s="115"/>
      <c r="Z3" s="115"/>
      <c r="AE3" s="59"/>
      <c r="AF3" s="59"/>
      <c r="AG3" s="116"/>
      <c r="AH3" s="114"/>
      <c r="AI3" s="114"/>
      <c r="AJ3" s="117"/>
      <c r="AK3" s="114"/>
      <c r="AL3" s="114"/>
      <c r="AM3" s="114"/>
      <c r="AN3" s="114"/>
      <c r="AO3" s="114"/>
      <c r="AP3" s="118"/>
      <c r="AQ3" s="118"/>
      <c r="AR3" s="118"/>
      <c r="AS3" s="118"/>
      <c r="AT3" s="118"/>
      <c r="AU3" s="118"/>
      <c r="AV3" s="118"/>
      <c r="AW3" s="118"/>
      <c r="AX3" s="118"/>
      <c r="AY3" s="118"/>
      <c r="AZ3" s="114"/>
      <c r="BA3" s="114"/>
      <c r="BB3" s="114"/>
      <c r="BC3" s="114"/>
    </row>
    <row r="4" spans="1:55" s="13" customFormat="1" ht="15" customHeight="1" x14ac:dyDescent="0.35">
      <c r="A4" s="12"/>
      <c r="B4" s="13">
        <v>2</v>
      </c>
      <c r="C4" s="13" t="s">
        <v>285</v>
      </c>
      <c r="D4" s="19" t="s">
        <v>54</v>
      </c>
      <c r="E4" s="134">
        <v>2316</v>
      </c>
      <c r="F4" s="79">
        <v>2314</v>
      </c>
      <c r="G4" s="79">
        <v>2223</v>
      </c>
      <c r="H4" s="79">
        <f>1193+1195+38+21</f>
        <v>2447</v>
      </c>
      <c r="I4" s="79">
        <f>1352+1262</f>
        <v>2614</v>
      </c>
      <c r="J4" s="80"/>
      <c r="K4" s="80"/>
      <c r="L4" s="16"/>
      <c r="M4" s="142" t="s">
        <v>286</v>
      </c>
      <c r="N4" s="29" t="s">
        <v>284</v>
      </c>
      <c r="O4" s="12"/>
      <c r="P4" s="102"/>
      <c r="R4" s="69"/>
      <c r="S4" s="69"/>
      <c r="T4" s="69"/>
      <c r="U4" s="69"/>
      <c r="V4" s="113"/>
      <c r="W4" s="113"/>
      <c r="X4" s="114"/>
      <c r="Y4" s="115"/>
      <c r="Z4" s="115"/>
      <c r="AE4" s="59"/>
      <c r="AF4" s="59"/>
      <c r="AG4" s="116"/>
      <c r="AH4" s="114"/>
      <c r="AI4" s="114"/>
      <c r="AJ4" s="117"/>
      <c r="AK4" s="114"/>
      <c r="AL4" s="114"/>
      <c r="AM4" s="114"/>
      <c r="AN4" s="114"/>
      <c r="AO4" s="114"/>
      <c r="AP4" s="118"/>
      <c r="AQ4" s="118"/>
      <c r="AR4" s="118"/>
      <c r="AS4" s="118"/>
      <c r="AT4" s="118"/>
      <c r="AU4" s="118"/>
      <c r="AV4" s="118"/>
      <c r="AW4" s="118"/>
      <c r="AX4" s="118"/>
      <c r="AY4" s="118"/>
      <c r="AZ4" s="114"/>
      <c r="BA4" s="114"/>
      <c r="BB4" s="114"/>
      <c r="BC4" s="114"/>
    </row>
    <row r="5" spans="1:55" s="13" customFormat="1" ht="15" customHeight="1" x14ac:dyDescent="0.35">
      <c r="A5" s="12"/>
      <c r="B5" s="13">
        <v>3</v>
      </c>
      <c r="C5" s="13" t="s">
        <v>287</v>
      </c>
      <c r="D5" s="135" t="s">
        <v>59</v>
      </c>
      <c r="E5" s="134">
        <v>233</v>
      </c>
      <c r="F5" s="131">
        <v>141</v>
      </c>
      <c r="G5" s="131">
        <v>192</v>
      </c>
      <c r="H5" s="131">
        <v>140</v>
      </c>
      <c r="I5" s="131">
        <v>312</v>
      </c>
      <c r="J5" s="80"/>
      <c r="K5" s="80"/>
      <c r="L5" s="16"/>
      <c r="M5" s="142" t="s">
        <v>286</v>
      </c>
      <c r="N5" s="29" t="s">
        <v>284</v>
      </c>
      <c r="O5" s="12"/>
      <c r="P5" s="102"/>
      <c r="R5" s="69"/>
      <c r="S5" s="69"/>
      <c r="T5" s="69"/>
      <c r="U5" s="69"/>
      <c r="V5" s="69"/>
      <c r="W5" s="69"/>
      <c r="X5" s="114"/>
      <c r="Y5" s="115"/>
      <c r="Z5" s="115"/>
      <c r="AE5" s="59"/>
      <c r="AF5" s="59"/>
      <c r="AG5" s="116"/>
      <c r="AH5" s="114"/>
      <c r="AI5" s="114"/>
      <c r="AJ5" s="117"/>
      <c r="AK5" s="114"/>
      <c r="AL5" s="114"/>
      <c r="AM5" s="114"/>
      <c r="AN5" s="114"/>
      <c r="AO5" s="114"/>
      <c r="AP5" s="118"/>
      <c r="AQ5" s="118"/>
      <c r="AR5" s="118"/>
      <c r="AS5" s="118"/>
      <c r="AT5" s="118"/>
      <c r="AU5" s="118"/>
      <c r="AV5" s="118"/>
      <c r="AW5" s="118"/>
      <c r="AX5" s="118"/>
      <c r="AY5" s="118"/>
      <c r="AZ5" s="114"/>
      <c r="BA5" s="114"/>
      <c r="BB5" s="114"/>
      <c r="BC5" s="114"/>
    </row>
    <row r="6" spans="1:55" s="13" customFormat="1" ht="15" customHeight="1" x14ac:dyDescent="0.35">
      <c r="A6" s="12"/>
      <c r="B6" s="13">
        <v>4</v>
      </c>
      <c r="C6" s="13" t="s">
        <v>288</v>
      </c>
      <c r="D6" s="135" t="s">
        <v>59</v>
      </c>
      <c r="E6" s="134">
        <f t="shared" ref="E6" si="1">SUM(E4:E5)</f>
        <v>2549</v>
      </c>
      <c r="F6" s="131">
        <f t="shared" ref="F6:K6" si="2">SUM(F4:F5)</f>
        <v>2455</v>
      </c>
      <c r="G6" s="131">
        <f>SUM(G4:G5)</f>
        <v>2415</v>
      </c>
      <c r="H6" s="131">
        <f t="shared" si="2"/>
        <v>2587</v>
      </c>
      <c r="I6" s="131">
        <f t="shared" si="2"/>
        <v>2926</v>
      </c>
      <c r="J6" s="34">
        <f t="shared" si="2"/>
        <v>0</v>
      </c>
      <c r="K6" s="34">
        <f t="shared" si="2"/>
        <v>0</v>
      </c>
      <c r="L6" s="16"/>
      <c r="M6" s="142"/>
      <c r="N6" s="14"/>
      <c r="O6" s="12"/>
      <c r="P6" s="102"/>
      <c r="R6" s="69"/>
      <c r="S6" s="69"/>
      <c r="T6" s="69"/>
      <c r="U6" s="69"/>
      <c r="V6" s="113"/>
      <c r="W6" s="113"/>
      <c r="X6" s="114"/>
      <c r="Y6" s="115"/>
      <c r="Z6" s="115"/>
      <c r="AE6" s="59"/>
      <c r="AF6" s="59"/>
      <c r="AG6" s="116"/>
      <c r="AH6" s="114"/>
      <c r="AI6" s="114"/>
      <c r="AJ6" s="117"/>
      <c r="AK6" s="114"/>
      <c r="AL6" s="114"/>
      <c r="AM6" s="114"/>
      <c r="AN6" s="114"/>
      <c r="AO6" s="114"/>
      <c r="AP6" s="118"/>
      <c r="AQ6" s="118"/>
      <c r="AR6" s="118"/>
      <c r="AS6" s="118"/>
      <c r="AT6" s="118"/>
      <c r="AU6" s="118"/>
      <c r="AV6" s="118"/>
      <c r="AW6" s="118"/>
      <c r="AX6" s="118"/>
      <c r="AY6" s="118"/>
      <c r="AZ6" s="114"/>
      <c r="BA6" s="114"/>
      <c r="BB6" s="114"/>
      <c r="BC6" s="114"/>
    </row>
    <row r="7" spans="1:55" s="13" customFormat="1" ht="15" customHeight="1" x14ac:dyDescent="0.35">
      <c r="A7" s="12"/>
      <c r="B7" s="13">
        <v>5</v>
      </c>
      <c r="C7" s="13" t="s">
        <v>289</v>
      </c>
      <c r="D7" s="135" t="s">
        <v>59</v>
      </c>
      <c r="E7" s="134">
        <v>548</v>
      </c>
      <c r="F7" s="131">
        <v>541</v>
      </c>
      <c r="G7" s="75" t="s">
        <v>55</v>
      </c>
      <c r="H7" s="75" t="s">
        <v>55</v>
      </c>
      <c r="I7" s="75" t="s">
        <v>55</v>
      </c>
      <c r="J7" s="100">
        <v>258</v>
      </c>
      <c r="K7" s="100">
        <v>147</v>
      </c>
      <c r="L7" s="16"/>
      <c r="M7" s="142" t="s">
        <v>290</v>
      </c>
      <c r="N7" s="29" t="s">
        <v>291</v>
      </c>
      <c r="O7" s="12"/>
      <c r="P7" s="102"/>
      <c r="R7" s="69"/>
      <c r="S7" s="69"/>
      <c r="T7" s="69"/>
      <c r="U7" s="69"/>
      <c r="V7" s="69"/>
      <c r="W7" s="69"/>
      <c r="X7" s="114"/>
      <c r="Y7" s="115"/>
      <c r="Z7" s="115"/>
      <c r="AE7" s="59"/>
      <c r="AF7" s="59"/>
      <c r="AG7" s="116"/>
      <c r="AH7" s="114"/>
      <c r="AI7" s="114"/>
      <c r="AJ7" s="117"/>
      <c r="AK7" s="114"/>
      <c r="AL7" s="114"/>
      <c r="AM7" s="114"/>
      <c r="AN7" s="114"/>
      <c r="AO7" s="114"/>
      <c r="AP7" s="118"/>
      <c r="AQ7" s="118"/>
      <c r="AR7" s="118"/>
      <c r="AS7" s="118"/>
      <c r="AT7" s="118"/>
      <c r="AU7" s="118"/>
      <c r="AV7" s="118"/>
      <c r="AW7" s="118"/>
      <c r="AX7" s="118"/>
      <c r="AY7" s="118"/>
      <c r="AZ7" s="114"/>
      <c r="BA7" s="114"/>
      <c r="BB7" s="114"/>
      <c r="BC7" s="114"/>
    </row>
    <row r="8" spans="1:55" s="13" customFormat="1" ht="15" customHeight="1" x14ac:dyDescent="0.35">
      <c r="A8" s="12"/>
      <c r="B8" s="13">
        <v>6</v>
      </c>
      <c r="C8" s="13" t="s">
        <v>292</v>
      </c>
      <c r="D8" s="135" t="s">
        <v>59</v>
      </c>
      <c r="E8" s="134">
        <f t="shared" ref="E8:K8" si="3">E7+E3</f>
        <v>3097</v>
      </c>
      <c r="F8" s="131">
        <f t="shared" si="3"/>
        <v>2996</v>
      </c>
      <c r="G8" s="131" t="s">
        <v>45</v>
      </c>
      <c r="H8" s="131" t="s">
        <v>45</v>
      </c>
      <c r="I8" s="131" t="s">
        <v>45</v>
      </c>
      <c r="J8" s="34">
        <f t="shared" si="3"/>
        <v>2868</v>
      </c>
      <c r="K8" s="34">
        <f t="shared" si="3"/>
        <v>2585</v>
      </c>
      <c r="L8" s="16"/>
      <c r="M8" s="142" t="s">
        <v>293</v>
      </c>
      <c r="N8" s="14"/>
      <c r="O8" s="12"/>
      <c r="P8" s="102"/>
      <c r="R8" s="69"/>
      <c r="S8" s="69"/>
      <c r="T8" s="69"/>
      <c r="U8" s="69"/>
      <c r="V8" s="69"/>
      <c r="W8" s="69"/>
      <c r="X8" s="114"/>
      <c r="Y8" s="115"/>
      <c r="Z8" s="115"/>
      <c r="AE8" s="59"/>
      <c r="AF8" s="59"/>
      <c r="AG8" s="116"/>
      <c r="AH8" s="114"/>
      <c r="AI8" s="114"/>
      <c r="AJ8" s="117"/>
      <c r="AK8" s="114"/>
      <c r="AL8" s="114"/>
      <c r="AM8" s="114"/>
      <c r="AN8" s="114"/>
      <c r="AO8" s="114"/>
      <c r="AP8" s="118"/>
      <c r="AQ8" s="118"/>
      <c r="AR8" s="118"/>
      <c r="AS8" s="118"/>
      <c r="AT8" s="118"/>
      <c r="AU8" s="118"/>
      <c r="AV8" s="118"/>
      <c r="AW8" s="118"/>
      <c r="AX8" s="118"/>
      <c r="AY8" s="118"/>
      <c r="AZ8" s="114"/>
      <c r="BA8" s="114"/>
      <c r="BB8" s="114"/>
      <c r="BC8" s="114"/>
    </row>
    <row r="9" spans="1:55" s="13" customFormat="1" ht="15" customHeight="1" x14ac:dyDescent="0.35">
      <c r="A9" s="12"/>
      <c r="B9" s="13">
        <v>7</v>
      </c>
      <c r="C9" s="13" t="s">
        <v>294</v>
      </c>
      <c r="D9" s="135" t="s">
        <v>59</v>
      </c>
      <c r="E9" s="80">
        <f>5/13</f>
        <v>0.38461538461538464</v>
      </c>
      <c r="F9" s="80">
        <f>7/14</f>
        <v>0.5</v>
      </c>
      <c r="G9" s="80">
        <v>0.5</v>
      </c>
      <c r="H9" s="80">
        <f>8/15</f>
        <v>0.53333333333333333</v>
      </c>
      <c r="I9" s="80">
        <f>8/(8+7)</f>
        <v>0.53333333333333333</v>
      </c>
      <c r="J9" s="80"/>
      <c r="K9" s="80"/>
      <c r="L9" s="16"/>
      <c r="M9" s="14" t="s">
        <v>206</v>
      </c>
      <c r="N9" s="14"/>
      <c r="O9" s="12"/>
    </row>
    <row r="10" spans="1:55" s="13" customFormat="1" ht="15" customHeight="1" x14ac:dyDescent="0.35">
      <c r="A10" s="12"/>
      <c r="B10" s="13">
        <v>8</v>
      </c>
      <c r="C10" s="13" t="s">
        <v>295</v>
      </c>
      <c r="D10" s="19" t="s">
        <v>54</v>
      </c>
      <c r="E10" s="80">
        <f>2/13</f>
        <v>0.15384615384615385</v>
      </c>
      <c r="F10" s="80">
        <f>4/14</f>
        <v>0.2857142857142857</v>
      </c>
      <c r="G10" s="80">
        <v>0.28999999999999998</v>
      </c>
      <c r="H10" s="80">
        <v>0.27</v>
      </c>
      <c r="I10" s="80">
        <v>0.27</v>
      </c>
      <c r="J10" s="80"/>
      <c r="K10" s="80">
        <f>4/14</f>
        <v>0.2857142857142857</v>
      </c>
      <c r="L10" s="16"/>
      <c r="M10" s="14" t="s">
        <v>206</v>
      </c>
      <c r="N10" s="14"/>
      <c r="O10" s="12"/>
    </row>
    <row r="11" spans="1:55" s="13" customFormat="1" ht="15" customHeight="1" x14ac:dyDescent="0.35">
      <c r="A11" s="12"/>
      <c r="B11" s="13">
        <v>9</v>
      </c>
      <c r="C11" s="13" t="s">
        <v>296</v>
      </c>
      <c r="D11" s="19" t="s">
        <v>54</v>
      </c>
      <c r="E11" s="128">
        <v>0.87249901922322481</v>
      </c>
      <c r="F11" s="128">
        <f>0.655+0.08+0.123</f>
        <v>0.85799999999999998</v>
      </c>
      <c r="G11" s="128">
        <v>0.86</v>
      </c>
      <c r="H11" s="128">
        <v>0.85</v>
      </c>
      <c r="I11" s="128">
        <f>(1670+230+348)/(1670+366+230+348)</f>
        <v>0.85998469778117825</v>
      </c>
      <c r="J11" s="143">
        <f>(1652+227+343)/(1652+388+227+343)</f>
        <v>0.85134099616858239</v>
      </c>
      <c r="K11" s="143">
        <f>(1411+167+328)/(1441+312+167+328)</f>
        <v>0.84786476868327398</v>
      </c>
      <c r="L11" s="16"/>
      <c r="M11" s="14" t="s">
        <v>206</v>
      </c>
      <c r="N11" s="29" t="s">
        <v>284</v>
      </c>
      <c r="O11" s="12"/>
    </row>
    <row r="12" spans="1:55" s="13" customFormat="1" ht="15" customHeight="1" x14ac:dyDescent="0.35">
      <c r="A12" s="12"/>
      <c r="B12" s="13">
        <v>10</v>
      </c>
      <c r="C12" s="13" t="s">
        <v>297</v>
      </c>
      <c r="D12" s="19" t="s">
        <v>54</v>
      </c>
      <c r="E12" s="128">
        <v>0.50921930168693608</v>
      </c>
      <c r="F12" s="128">
        <v>0.504</v>
      </c>
      <c r="G12" s="128">
        <v>0.51</v>
      </c>
      <c r="H12" s="128">
        <v>0.5</v>
      </c>
      <c r="I12" s="128">
        <v>0.48</v>
      </c>
      <c r="J12" s="80">
        <v>0.48</v>
      </c>
      <c r="K12" s="80">
        <v>0.51</v>
      </c>
      <c r="L12" s="16"/>
      <c r="M12" s="14" t="s">
        <v>206</v>
      </c>
      <c r="N12" s="29" t="s">
        <v>284</v>
      </c>
      <c r="O12" s="12"/>
    </row>
    <row r="13" spans="1:55" s="13" customFormat="1" ht="15" customHeight="1" x14ac:dyDescent="0.35">
      <c r="A13" s="12"/>
      <c r="B13" s="13">
        <v>11</v>
      </c>
      <c r="C13" s="13" t="s">
        <v>298</v>
      </c>
      <c r="D13" s="135" t="s">
        <v>59</v>
      </c>
      <c r="E13" s="144">
        <f>E4/E6</f>
        <v>0.90859160455080423</v>
      </c>
      <c r="F13" s="144">
        <f t="shared" ref="F13:H13" si="4">F4/F6</f>
        <v>0.94256619144602849</v>
      </c>
      <c r="G13" s="144">
        <f t="shared" si="4"/>
        <v>0.92049689440993787</v>
      </c>
      <c r="H13" s="144">
        <f t="shared" si="4"/>
        <v>0.94588326246617704</v>
      </c>
      <c r="I13" s="144">
        <f>I4/I6</f>
        <v>0.89336978810663026</v>
      </c>
      <c r="J13" s="80">
        <f>J3/J8</f>
        <v>0.91004184100418406</v>
      </c>
      <c r="K13" s="80">
        <f>K3/K8</f>
        <v>0.94313346228239847</v>
      </c>
      <c r="L13" s="16"/>
      <c r="M13" s="17" t="s">
        <v>286</v>
      </c>
      <c r="N13" s="29" t="s">
        <v>284</v>
      </c>
      <c r="O13" s="12"/>
    </row>
    <row r="14" spans="1:55" s="13" customFormat="1" ht="15" customHeight="1" x14ac:dyDescent="0.35">
      <c r="A14" s="12"/>
      <c r="B14" s="13">
        <v>12</v>
      </c>
      <c r="C14" s="13" t="s">
        <v>299</v>
      </c>
      <c r="D14" s="19"/>
      <c r="E14" s="145">
        <v>65</v>
      </c>
      <c r="F14" s="145">
        <v>59</v>
      </c>
      <c r="G14" s="145">
        <v>41</v>
      </c>
      <c r="H14" s="145">
        <v>52</v>
      </c>
      <c r="I14" s="145">
        <v>67</v>
      </c>
      <c r="J14" s="80"/>
      <c r="K14" s="14"/>
      <c r="L14" s="16"/>
      <c r="M14" s="14" t="s">
        <v>206</v>
      </c>
      <c r="N14" s="14"/>
      <c r="O14" s="12"/>
    </row>
    <row r="15" spans="1:55" s="13" customFormat="1" ht="15" customHeight="1" x14ac:dyDescent="0.35">
      <c r="A15" s="12"/>
      <c r="B15" s="13">
        <v>13</v>
      </c>
      <c r="C15" s="13" t="s">
        <v>300</v>
      </c>
      <c r="D15" s="19" t="s">
        <v>54</v>
      </c>
      <c r="E15" s="146">
        <f>E14/E4</f>
        <v>2.8065630397236616E-2</v>
      </c>
      <c r="F15" s="146">
        <f t="shared" ref="F15:I15" si="5">F14/F4</f>
        <v>2.5496974935177181E-2</v>
      </c>
      <c r="G15" s="146">
        <f t="shared" si="5"/>
        <v>1.8443544759334234E-2</v>
      </c>
      <c r="H15" s="146">
        <f t="shared" si="5"/>
        <v>2.125051082958725E-2</v>
      </c>
      <c r="I15" s="146">
        <f t="shared" si="5"/>
        <v>2.5631216526396328E-2</v>
      </c>
      <c r="J15" s="147">
        <f t="shared" ref="J15:K15" si="6">IFERROR(J14/J3,0)</f>
        <v>0</v>
      </c>
      <c r="K15" s="147">
        <f t="shared" si="6"/>
        <v>0</v>
      </c>
      <c r="L15" s="16"/>
      <c r="M15" s="17"/>
      <c r="N15" s="14"/>
      <c r="O15" s="12"/>
    </row>
    <row r="16" spans="1:55" s="13" customFormat="1" ht="15" customHeight="1" x14ac:dyDescent="0.35">
      <c r="A16" s="12"/>
      <c r="B16" s="13">
        <v>14</v>
      </c>
      <c r="C16" s="13" t="s">
        <v>301</v>
      </c>
      <c r="D16" s="135" t="s">
        <v>302</v>
      </c>
      <c r="E16" s="128">
        <v>0.46373056994818651</v>
      </c>
      <c r="F16" s="128">
        <v>0.46</v>
      </c>
      <c r="G16" s="128">
        <v>0.49</v>
      </c>
      <c r="H16" s="128">
        <v>0.48599999999999999</v>
      </c>
      <c r="I16" s="128">
        <f>(550+506+180+65)/I3</f>
        <v>0.44463431305536566</v>
      </c>
      <c r="J16" s="80">
        <v>0.41</v>
      </c>
      <c r="K16" s="80">
        <v>0.5</v>
      </c>
      <c r="L16" s="16"/>
      <c r="M16" s="17" t="s">
        <v>303</v>
      </c>
      <c r="N16" s="29" t="s">
        <v>304</v>
      </c>
      <c r="O16" s="12"/>
    </row>
    <row r="17" spans="1:15" s="13" customFormat="1" ht="15" customHeight="1" x14ac:dyDescent="0.35">
      <c r="A17" s="12"/>
      <c r="B17" s="13">
        <v>15</v>
      </c>
      <c r="C17" s="13" t="s">
        <v>305</v>
      </c>
      <c r="D17" s="135" t="s">
        <v>306</v>
      </c>
      <c r="E17" s="148">
        <v>8.199293840721851E-2</v>
      </c>
      <c r="F17" s="128">
        <v>0.12</v>
      </c>
      <c r="G17" s="128">
        <v>0.1615</v>
      </c>
      <c r="H17" s="128" t="s">
        <v>307</v>
      </c>
      <c r="I17" s="128">
        <v>6.0999999999999999E-2</v>
      </c>
      <c r="J17" s="128">
        <v>0.10100000000000001</v>
      </c>
      <c r="K17" s="128">
        <v>0.104</v>
      </c>
      <c r="L17" s="16"/>
      <c r="M17" s="14" t="s">
        <v>308</v>
      </c>
      <c r="N17" s="29" t="s">
        <v>309</v>
      </c>
      <c r="O17" s="12"/>
    </row>
    <row r="18" spans="1:15" s="13" customFormat="1" ht="15" customHeight="1" x14ac:dyDescent="0.35">
      <c r="A18" s="12"/>
      <c r="B18" s="13">
        <v>16</v>
      </c>
      <c r="C18" s="13" t="s">
        <v>310</v>
      </c>
      <c r="D18" s="149" t="s">
        <v>311</v>
      </c>
      <c r="E18" s="150">
        <v>4713690</v>
      </c>
      <c r="F18" s="75" t="s">
        <v>55</v>
      </c>
      <c r="G18" s="75" t="s">
        <v>55</v>
      </c>
      <c r="H18" s="75" t="s">
        <v>55</v>
      </c>
      <c r="I18" s="75" t="s">
        <v>55</v>
      </c>
      <c r="J18" s="33"/>
      <c r="K18" s="80"/>
      <c r="L18" s="16"/>
      <c r="M18" s="14" t="s">
        <v>312</v>
      </c>
      <c r="N18" s="14"/>
      <c r="O18" s="12"/>
    </row>
    <row r="19" spans="1:15" s="13" customFormat="1" ht="15" customHeight="1" x14ac:dyDescent="0.35">
      <c r="A19" s="12"/>
      <c r="B19" s="13">
        <v>17</v>
      </c>
      <c r="C19" s="13" t="s">
        <v>313</v>
      </c>
      <c r="D19" s="149" t="s">
        <v>311</v>
      </c>
      <c r="E19" s="33">
        <f>E6*1824</f>
        <v>4649376</v>
      </c>
      <c r="F19" s="33">
        <f>F6*1824</f>
        <v>4477920</v>
      </c>
      <c r="G19" s="33">
        <f>G6*1824</f>
        <v>4404960</v>
      </c>
      <c r="H19" s="33">
        <f t="shared" ref="H19:K19" si="7">H6*1824</f>
        <v>4718688</v>
      </c>
      <c r="I19" s="33">
        <f t="shared" si="7"/>
        <v>5337024</v>
      </c>
      <c r="J19" s="34">
        <f t="shared" si="7"/>
        <v>0</v>
      </c>
      <c r="K19" s="34">
        <f t="shared" si="7"/>
        <v>0</v>
      </c>
      <c r="L19" s="16"/>
      <c r="M19" s="17"/>
      <c r="N19" s="14"/>
      <c r="O19" s="12"/>
    </row>
    <row r="20" spans="1:15" s="13" customFormat="1" ht="15" customHeight="1" x14ac:dyDescent="0.35">
      <c r="A20" s="12"/>
      <c r="B20" s="13">
        <v>18</v>
      </c>
      <c r="C20" s="13" t="s">
        <v>314</v>
      </c>
      <c r="D20" s="19" t="s">
        <v>311</v>
      </c>
      <c r="E20" s="151">
        <v>623</v>
      </c>
      <c r="F20" s="151">
        <f>15+12+32+14+39+8+135</f>
        <v>255</v>
      </c>
      <c r="G20" s="151">
        <f>9+6+17+14+6+7+24+146</f>
        <v>229</v>
      </c>
      <c r="H20" s="151">
        <f>9+46+10+5+133+14</f>
        <v>217</v>
      </c>
      <c r="I20" s="151">
        <v>471</v>
      </c>
      <c r="J20" s="151">
        <f>18+14+15+34+22+24+26+48+16+66+16+29+36</f>
        <v>364</v>
      </c>
      <c r="K20" s="151">
        <f>10+9+9+11+25+15+22+5+45+26+22+30+5+36</f>
        <v>270</v>
      </c>
      <c r="L20" s="16"/>
      <c r="M20" s="14" t="s">
        <v>315</v>
      </c>
      <c r="N20" s="29" t="s">
        <v>316</v>
      </c>
      <c r="O20" s="12"/>
    </row>
    <row r="21" spans="1:15" s="13" customFormat="1" ht="15" customHeight="1" x14ac:dyDescent="0.35">
      <c r="A21" s="12"/>
      <c r="B21" s="13">
        <v>19</v>
      </c>
      <c r="C21" s="62" t="s">
        <v>317</v>
      </c>
      <c r="D21" s="152" t="s">
        <v>311</v>
      </c>
      <c r="E21" s="151">
        <v>49</v>
      </c>
      <c r="F21" s="151">
        <v>28</v>
      </c>
      <c r="G21" s="151">
        <v>14</v>
      </c>
      <c r="H21" s="151">
        <v>14</v>
      </c>
      <c r="I21" s="151">
        <v>31</v>
      </c>
      <c r="J21" s="151"/>
      <c r="K21" s="151"/>
      <c r="L21" s="16"/>
      <c r="M21" s="14" t="s">
        <v>315</v>
      </c>
      <c r="N21" s="29"/>
      <c r="O21" s="12"/>
    </row>
    <row r="22" spans="1:15" s="13" customFormat="1" ht="15" customHeight="1" x14ac:dyDescent="0.35">
      <c r="A22" s="12"/>
      <c r="B22" s="13">
        <v>20</v>
      </c>
      <c r="C22" s="13" t="s">
        <v>318</v>
      </c>
      <c r="D22" s="19" t="s">
        <v>319</v>
      </c>
      <c r="E22" s="153">
        <v>56000</v>
      </c>
      <c r="F22" s="153">
        <v>46000</v>
      </c>
      <c r="G22" s="153">
        <v>49900</v>
      </c>
      <c r="H22" s="153">
        <v>37000</v>
      </c>
      <c r="I22" s="153">
        <v>34400</v>
      </c>
      <c r="J22" s="79">
        <v>33000000</v>
      </c>
      <c r="K22" s="79">
        <v>23000000</v>
      </c>
      <c r="L22" s="16"/>
      <c r="M22" s="14" t="s">
        <v>315</v>
      </c>
      <c r="N22" s="29" t="s">
        <v>316</v>
      </c>
      <c r="O22" s="12"/>
    </row>
    <row r="23" spans="1:15" s="13" customFormat="1" ht="15" customHeight="1" x14ac:dyDescent="0.35">
      <c r="A23" s="12"/>
      <c r="B23" s="13">
        <v>21</v>
      </c>
      <c r="C23" s="13" t="s">
        <v>320</v>
      </c>
      <c r="D23" s="19" t="s">
        <v>311</v>
      </c>
      <c r="E23" s="153">
        <v>18947.374999999985</v>
      </c>
      <c r="F23" s="153">
        <v>15711</v>
      </c>
      <c r="G23" s="154" t="s">
        <v>55</v>
      </c>
      <c r="H23" s="154" t="s">
        <v>55</v>
      </c>
      <c r="I23" s="154" t="s">
        <v>55</v>
      </c>
      <c r="J23" s="33"/>
      <c r="K23" s="80"/>
      <c r="L23" s="16"/>
      <c r="M23" s="17" t="s">
        <v>321</v>
      </c>
      <c r="N23" s="14"/>
      <c r="O23" s="12"/>
    </row>
    <row r="24" spans="1:15" s="13" customFormat="1" ht="15" customHeight="1" x14ac:dyDescent="0.35">
      <c r="A24" s="12"/>
      <c r="B24" s="13">
        <v>22</v>
      </c>
      <c r="C24" s="13" t="s">
        <v>322</v>
      </c>
      <c r="D24" s="149" t="s">
        <v>24</v>
      </c>
      <c r="E24" s="2">
        <f>IFERROR(IF(E18="",E23*8/E19,E23*8/E18),0)</f>
        <v>3.2157184710916477E-2</v>
      </c>
      <c r="F24" s="2">
        <f>IFERROR(IF(F18="",F23*8/F19,F23*8/F18),0)</f>
        <v>0</v>
      </c>
      <c r="G24" s="2">
        <f t="shared" ref="G24:K24" si="8">IFERROR(IF(G18="",G23*8/G19,G23*8/G18),0)</f>
        <v>0</v>
      </c>
      <c r="H24" s="2">
        <f t="shared" si="8"/>
        <v>0</v>
      </c>
      <c r="I24" s="2">
        <f t="shared" si="8"/>
        <v>0</v>
      </c>
      <c r="J24" s="1">
        <f t="shared" si="8"/>
        <v>0</v>
      </c>
      <c r="K24" s="1">
        <f t="shared" si="8"/>
        <v>0</v>
      </c>
      <c r="L24" s="16"/>
      <c r="M24" s="17"/>
      <c r="N24" s="14"/>
      <c r="O24" s="12"/>
    </row>
    <row r="25" spans="1:15" s="13" customFormat="1" ht="15" customHeight="1" x14ac:dyDescent="0.35">
      <c r="A25" s="12"/>
      <c r="B25" s="13">
        <v>23</v>
      </c>
      <c r="C25" s="13" t="s">
        <v>323</v>
      </c>
      <c r="D25" s="19" t="s">
        <v>223</v>
      </c>
      <c r="E25" s="79">
        <v>0</v>
      </c>
      <c r="F25" s="79">
        <v>0</v>
      </c>
      <c r="G25" s="75" t="s">
        <v>55</v>
      </c>
      <c r="H25" s="75" t="s">
        <v>55</v>
      </c>
      <c r="I25" s="75" t="s">
        <v>55</v>
      </c>
      <c r="J25" s="79">
        <v>2989</v>
      </c>
      <c r="K25" s="79">
        <v>3621</v>
      </c>
      <c r="L25" s="16"/>
      <c r="M25" s="43"/>
      <c r="N25" s="155" t="s">
        <v>324</v>
      </c>
      <c r="O25" s="12"/>
    </row>
    <row r="26" spans="1:15" s="13" customFormat="1" ht="15" customHeight="1" x14ac:dyDescent="0.35">
      <c r="A26" s="12"/>
      <c r="B26" s="13">
        <v>24</v>
      </c>
      <c r="C26" s="13" t="s">
        <v>325</v>
      </c>
      <c r="D26" s="19" t="s">
        <v>45</v>
      </c>
      <c r="E26" s="2">
        <v>0</v>
      </c>
      <c r="F26" s="2">
        <f t="shared" ref="F26:K26" si="9">IFERROR(IF(F18="", F25*8/F19, F25*8/F18),0)</f>
        <v>0</v>
      </c>
      <c r="G26" s="2">
        <f t="shared" si="9"/>
        <v>0</v>
      </c>
      <c r="H26" s="2">
        <f t="shared" si="9"/>
        <v>0</v>
      </c>
      <c r="I26" s="2">
        <f t="shared" si="9"/>
        <v>0</v>
      </c>
      <c r="J26" s="1">
        <f t="shared" si="9"/>
        <v>0</v>
      </c>
      <c r="K26" s="1">
        <f t="shared" si="9"/>
        <v>0</v>
      </c>
      <c r="L26" s="16"/>
      <c r="M26" s="17"/>
      <c r="N26" s="155" t="s">
        <v>324</v>
      </c>
      <c r="O26" s="12"/>
    </row>
    <row r="27" spans="1:15" s="13" customFormat="1" ht="15" customHeight="1" x14ac:dyDescent="0.35">
      <c r="A27" s="12"/>
      <c r="B27" s="13">
        <v>25</v>
      </c>
      <c r="C27" s="13" t="s">
        <v>326</v>
      </c>
      <c r="D27" s="156" t="s">
        <v>311</v>
      </c>
      <c r="E27" s="80">
        <v>0.51</v>
      </c>
      <c r="F27" s="80">
        <v>0.51</v>
      </c>
      <c r="G27" s="80">
        <v>0.51</v>
      </c>
      <c r="H27" s="80">
        <v>0.51</v>
      </c>
      <c r="I27" s="80">
        <v>0.51</v>
      </c>
      <c r="J27" s="79"/>
      <c r="K27" s="79"/>
      <c r="L27" s="16"/>
      <c r="M27" s="17"/>
      <c r="N27" s="155"/>
      <c r="O27" s="12"/>
    </row>
    <row r="28" spans="1:15" s="11" customFormat="1" ht="20.25" customHeight="1" x14ac:dyDescent="0.35">
      <c r="A28" s="87"/>
      <c r="B28" s="87"/>
      <c r="C28" s="88"/>
      <c r="D28" s="89"/>
      <c r="E28" s="87"/>
      <c r="F28" s="90"/>
      <c r="G28" s="91"/>
      <c r="H28" s="91"/>
      <c r="I28" s="91"/>
      <c r="J28" s="91"/>
      <c r="K28" s="91"/>
      <c r="L28" s="92"/>
      <c r="M28" s="93"/>
      <c r="N28" s="7"/>
      <c r="O28" s="87"/>
    </row>
    <row r="52" ht="58.5" customHeight="1" x14ac:dyDescent="0.35"/>
    <row r="56" ht="71.900000000000006" customHeight="1" x14ac:dyDescent="0.35"/>
  </sheetData>
  <sheetProtection algorithmName="SHA-512" hashValue="auy/DHI8ebwdsyLyOi2YRhiS6lgszFEK596k/5LTFtysxwKdRc3Ptm1oaJe52knwWLhyCIFWw3VZeSJZlXRKnA==" saltValue="F1QfXjVN1SnGL2sUupMyRw==" spinCount="100000" sheet="1" objects="1" scenarios="1"/>
  <mergeCells count="1">
    <mergeCell ref="E2:I2"/>
  </mergeCells>
  <conditionalFormatting sqref="K14">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R2:R8" xr:uid="{B7EA025F-C7AF-4773-A121-D5A9DAFB4765}">
      <formula1>"Executive,Non-executive"</formula1>
    </dataValidation>
  </dataValidations>
  <pageMargins left="0.70866141732283472" right="0.70866141732283472" top="0.74803149606299213" bottom="0.74803149606299213" header="0.31496062992125984" footer="0.31496062992125984"/>
  <pageSetup paperSize="8" orientation="landscape" cellComments="asDisplayed" r:id="rId1"/>
  <ignoredErrors>
    <ignoredError sqref="F3:I5 E15 F11:I27 E8:I10 G6:I6 E7 G7:I7" unlockedFormula="1"/>
    <ignoredError sqref="E6" formulaRange="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4DD70-3E30-4AC6-8BC5-CBF1E84F2F58}">
  <sheetPr>
    <tabColor rgb="FFFFC000"/>
    <pageSetUpPr fitToPage="1"/>
  </sheetPr>
  <dimension ref="A1:O16"/>
  <sheetViews>
    <sheetView zoomScale="120" zoomScaleNormal="120" workbookViewId="0">
      <selection activeCell="E3" sqref="E3"/>
    </sheetView>
  </sheetViews>
  <sheetFormatPr defaultColWidth="9.1796875" defaultRowHeight="14.5" x14ac:dyDescent="0.35"/>
  <cols>
    <col min="1" max="1" width="4.26953125" customWidth="1"/>
    <col min="3" max="3" width="91.26953125" bestFit="1" customWidth="1"/>
    <col min="4" max="4" width="15.81640625" hidden="1" customWidth="1"/>
    <col min="5" max="5" width="10.1796875" customWidth="1"/>
    <col min="6" max="9" width="9.1796875" customWidth="1"/>
    <col min="10" max="11" width="9.1796875" hidden="1" customWidth="1"/>
    <col min="12" max="12" width="0" hidden="1" customWidth="1"/>
    <col min="15" max="15" width="4.26953125" customWidth="1"/>
  </cols>
  <sheetData>
    <row r="1" spans="1:15" s="11" customFormat="1" ht="20.25" customHeight="1" x14ac:dyDescent="0.35">
      <c r="A1" s="4"/>
      <c r="B1" s="4" t="s">
        <v>0</v>
      </c>
      <c r="C1" s="5"/>
      <c r="D1" s="6" t="s">
        <v>1</v>
      </c>
      <c r="E1" s="7">
        <v>2023</v>
      </c>
      <c r="F1" s="7">
        <v>2022</v>
      </c>
      <c r="G1" s="8">
        <v>2021</v>
      </c>
      <c r="H1" s="8">
        <v>2020</v>
      </c>
      <c r="I1" s="8">
        <v>2019</v>
      </c>
      <c r="J1" s="8">
        <v>2018</v>
      </c>
      <c r="K1" s="8">
        <v>2017</v>
      </c>
      <c r="L1" s="9" t="s">
        <v>2</v>
      </c>
      <c r="M1" s="10" t="s">
        <v>3</v>
      </c>
      <c r="N1" s="7" t="s">
        <v>4</v>
      </c>
      <c r="O1" s="4"/>
    </row>
    <row r="2" spans="1:15" s="13" customFormat="1" ht="15" customHeight="1" x14ac:dyDescent="0.35">
      <c r="A2" s="12"/>
      <c r="B2" s="49" t="s">
        <v>327</v>
      </c>
      <c r="C2" s="49"/>
      <c r="D2" s="49"/>
      <c r="E2" s="26"/>
      <c r="F2" s="26"/>
      <c r="G2" s="26"/>
      <c r="H2" s="26"/>
      <c r="I2" s="26"/>
      <c r="J2" s="26"/>
      <c r="K2" s="26"/>
      <c r="L2" s="24"/>
      <c r="M2" s="25"/>
      <c r="N2" s="26"/>
      <c r="O2" s="12"/>
    </row>
    <row r="3" spans="1:15" s="13" customFormat="1" ht="15" customHeight="1" x14ac:dyDescent="0.35">
      <c r="A3" s="12"/>
      <c r="B3" s="13">
        <v>1</v>
      </c>
      <c r="C3" s="13" t="s">
        <v>328</v>
      </c>
      <c r="D3" s="13" t="s">
        <v>329</v>
      </c>
      <c r="E3" s="79">
        <v>0</v>
      </c>
      <c r="F3" s="79">
        <v>0</v>
      </c>
      <c r="G3" s="79">
        <v>0</v>
      </c>
      <c r="H3" s="79">
        <v>0</v>
      </c>
      <c r="I3" s="158" t="s">
        <v>55</v>
      </c>
      <c r="J3" s="79">
        <v>0</v>
      </c>
      <c r="K3" s="79">
        <v>0</v>
      </c>
      <c r="L3" s="16"/>
      <c r="M3" s="14" t="s">
        <v>312</v>
      </c>
      <c r="N3" s="29" t="s">
        <v>330</v>
      </c>
      <c r="O3" s="12"/>
    </row>
    <row r="4" spans="1:15" s="13" customFormat="1" ht="15" customHeight="1" x14ac:dyDescent="0.35">
      <c r="A4" s="12"/>
      <c r="B4" s="13">
        <v>2</v>
      </c>
      <c r="C4" s="13" t="s">
        <v>331</v>
      </c>
      <c r="D4" s="13" t="s">
        <v>329</v>
      </c>
      <c r="E4" s="79">
        <v>184</v>
      </c>
      <c r="F4" s="79">
        <v>221</v>
      </c>
      <c r="G4" s="79">
        <v>191</v>
      </c>
      <c r="H4" s="79">
        <v>271</v>
      </c>
      <c r="I4" s="158" t="s">
        <v>55</v>
      </c>
      <c r="J4" s="79">
        <v>282</v>
      </c>
      <c r="K4" s="79">
        <v>273</v>
      </c>
      <c r="L4" s="16"/>
      <c r="M4" s="14" t="s">
        <v>312</v>
      </c>
      <c r="N4" s="29" t="s">
        <v>332</v>
      </c>
      <c r="O4" s="12"/>
    </row>
    <row r="5" spans="1:15" s="13" customFormat="1" ht="15" customHeight="1" x14ac:dyDescent="0.35">
      <c r="A5" s="12"/>
      <c r="B5" s="13">
        <v>3</v>
      </c>
      <c r="C5" s="13" t="s">
        <v>333</v>
      </c>
      <c r="D5" s="13" t="s">
        <v>329</v>
      </c>
      <c r="E5" s="79">
        <v>26</v>
      </c>
      <c r="F5" s="79">
        <v>17</v>
      </c>
      <c r="G5" s="79">
        <v>15</v>
      </c>
      <c r="H5" s="79">
        <v>39</v>
      </c>
      <c r="I5" s="158" t="s">
        <v>55</v>
      </c>
      <c r="J5" s="79">
        <v>59</v>
      </c>
      <c r="K5" s="79">
        <v>73</v>
      </c>
      <c r="L5" s="16"/>
      <c r="M5" s="14" t="s">
        <v>312</v>
      </c>
      <c r="N5" s="29" t="s">
        <v>332</v>
      </c>
      <c r="O5" s="12"/>
    </row>
    <row r="6" spans="1:15" s="13" customFormat="1" ht="15" customHeight="1" x14ac:dyDescent="0.35">
      <c r="A6" s="12"/>
      <c r="B6" s="13">
        <v>4</v>
      </c>
      <c r="C6" s="13" t="s">
        <v>334</v>
      </c>
      <c r="D6" s="13" t="s">
        <v>329</v>
      </c>
      <c r="E6" s="79">
        <v>19</v>
      </c>
      <c r="F6" s="79">
        <v>29</v>
      </c>
      <c r="G6" s="79">
        <v>16</v>
      </c>
      <c r="H6" s="79">
        <v>16</v>
      </c>
      <c r="I6" s="158" t="s">
        <v>55</v>
      </c>
      <c r="J6" s="79">
        <v>16</v>
      </c>
      <c r="K6" s="79">
        <v>20</v>
      </c>
      <c r="L6" s="16"/>
      <c r="M6" s="14" t="s">
        <v>312</v>
      </c>
      <c r="N6" s="29" t="s">
        <v>332</v>
      </c>
      <c r="O6" s="12"/>
    </row>
    <row r="7" spans="1:15" s="13" customFormat="1" ht="15" customHeight="1" x14ac:dyDescent="0.35">
      <c r="A7" s="12"/>
      <c r="B7" s="13">
        <v>5</v>
      </c>
      <c r="C7" s="13" t="s">
        <v>335</v>
      </c>
      <c r="D7" s="13" t="s">
        <v>329</v>
      </c>
      <c r="E7" s="33">
        <f>E3+E5+E6</f>
        <v>45</v>
      </c>
      <c r="F7" s="33">
        <f t="shared" ref="F7:K7" si="0">F3+F5+F6</f>
        <v>46</v>
      </c>
      <c r="G7" s="33">
        <f t="shared" si="0"/>
        <v>31</v>
      </c>
      <c r="H7" s="33">
        <f t="shared" si="0"/>
        <v>55</v>
      </c>
      <c r="I7" s="159" t="s">
        <v>55</v>
      </c>
      <c r="J7" s="34">
        <f t="shared" si="0"/>
        <v>75</v>
      </c>
      <c r="K7" s="34">
        <f t="shared" si="0"/>
        <v>93</v>
      </c>
      <c r="L7" s="16"/>
      <c r="M7" s="14" t="s">
        <v>312</v>
      </c>
      <c r="N7" s="29" t="s">
        <v>332</v>
      </c>
      <c r="O7" s="12"/>
    </row>
    <row r="8" spans="1:15" s="13" customFormat="1" ht="15" customHeight="1" x14ac:dyDescent="0.35">
      <c r="A8" s="12"/>
      <c r="B8" s="13">
        <v>6</v>
      </c>
      <c r="C8" s="13" t="s">
        <v>336</v>
      </c>
      <c r="D8" s="13" t="s">
        <v>329</v>
      </c>
      <c r="E8" s="76">
        <f>IFERROR(IF(ISBLANK(Finance!#REF!),E3/(Finance!#REF!/200000),E3/(Finance!#REF!/200000)),0)</f>
        <v>0</v>
      </c>
      <c r="F8" s="76">
        <f>IFERROR(IF(ISBLANK(Finance!#REF!),F3/(Finance!#REF!/200000),F3/(Finance!#REF!/200000)),0)</f>
        <v>0</v>
      </c>
      <c r="G8" s="76">
        <f>IFERROR(IF(ISBLANK(Finance!#REF!),G3/(Finance!#REF!/200000),G3/(Finance!#REF!/200000)),0)</f>
        <v>0</v>
      </c>
      <c r="H8" s="76">
        <f>IFERROR(IF(ISBLANK(Finance!#REF!),H3/(Finance!#REF!/200000),H3/(Finance!#REF!/200000)),0)</f>
        <v>0</v>
      </c>
      <c r="I8" s="76">
        <f>IFERROR(IF(ISBLANK(Finance!#REF!),I3/(Finance!#REF!/200000),I3/(Finance!#REF!/200000)),0)</f>
        <v>0</v>
      </c>
      <c r="J8" s="57">
        <f>IFERROR(IF(ISBLANK(Finance!#REF!),J3/(Finance!#REF!/200000),J3/(Finance!#REF!/200000)),0)</f>
        <v>0</v>
      </c>
      <c r="K8" s="57">
        <f>IFERROR(IF(ISBLANK(Finance!#REF!),K3/(Finance!#REF!/200000),K3/(Finance!#REF!/200000)),0)</f>
        <v>0</v>
      </c>
      <c r="L8" s="16"/>
      <c r="M8" s="14" t="s">
        <v>312</v>
      </c>
      <c r="N8" s="14"/>
      <c r="O8" s="12"/>
    </row>
    <row r="9" spans="1:15" s="13" customFormat="1" ht="15" customHeight="1" x14ac:dyDescent="0.35">
      <c r="A9" s="12"/>
      <c r="B9" s="13">
        <v>7</v>
      </c>
      <c r="C9" s="13" t="s">
        <v>337</v>
      </c>
      <c r="D9" s="13" t="s">
        <v>329</v>
      </c>
      <c r="E9" s="160">
        <v>0.81731397933830263</v>
      </c>
      <c r="F9" s="160">
        <v>0.75928109479401151</v>
      </c>
      <c r="G9" s="161">
        <v>0.45</v>
      </c>
      <c r="H9" s="161">
        <v>0.2</v>
      </c>
      <c r="I9" s="161">
        <v>0.38</v>
      </c>
      <c r="J9" s="161">
        <v>0.49</v>
      </c>
      <c r="K9" s="161">
        <v>0.4</v>
      </c>
      <c r="L9" s="16"/>
      <c r="M9" s="14" t="s">
        <v>312</v>
      </c>
      <c r="N9" s="14"/>
      <c r="O9" s="12"/>
    </row>
    <row r="10" spans="1:15" s="13" customFormat="1" ht="15" customHeight="1" x14ac:dyDescent="0.35">
      <c r="A10" s="12"/>
      <c r="B10" s="13">
        <v>8</v>
      </c>
      <c r="C10" s="13" t="s">
        <v>338</v>
      </c>
      <c r="D10" s="13" t="s">
        <v>329</v>
      </c>
      <c r="E10" s="160">
        <v>1.9357436352749273</v>
      </c>
      <c r="F10" s="160">
        <v>1.0272626576624861</v>
      </c>
      <c r="G10" s="161">
        <v>1.25</v>
      </c>
      <c r="H10" s="161">
        <v>0.88</v>
      </c>
      <c r="I10" s="161">
        <v>1.3</v>
      </c>
      <c r="J10" s="161">
        <v>1.86</v>
      </c>
      <c r="K10" s="161"/>
      <c r="L10" s="16"/>
      <c r="M10" s="14" t="s">
        <v>312</v>
      </c>
      <c r="N10" s="14"/>
      <c r="O10" s="12"/>
    </row>
    <row r="11" spans="1:15" s="13" customFormat="1" ht="15" customHeight="1" x14ac:dyDescent="0.35">
      <c r="A11" s="12"/>
      <c r="B11" s="13">
        <v>9</v>
      </c>
      <c r="C11" s="13" t="s">
        <v>339</v>
      </c>
      <c r="D11" s="13" t="s">
        <v>329</v>
      </c>
      <c r="E11" s="160">
        <v>0.8</v>
      </c>
      <c r="F11" s="160">
        <v>1</v>
      </c>
      <c r="G11" s="160">
        <v>1</v>
      </c>
      <c r="H11" s="162" t="s">
        <v>55</v>
      </c>
      <c r="I11" s="162" t="s">
        <v>55</v>
      </c>
      <c r="J11" s="161"/>
      <c r="K11" s="161"/>
      <c r="L11" s="16"/>
      <c r="M11" s="14" t="s">
        <v>312</v>
      </c>
      <c r="N11" s="14"/>
      <c r="O11" s="12"/>
    </row>
    <row r="12" spans="1:15" s="13" customFormat="1" ht="15" customHeight="1" x14ac:dyDescent="0.35">
      <c r="A12" s="12"/>
      <c r="B12" s="13">
        <v>10</v>
      </c>
      <c r="C12" s="13" t="s">
        <v>340</v>
      </c>
      <c r="D12" s="13" t="s">
        <v>329</v>
      </c>
      <c r="E12" s="161">
        <v>1.8725000000000001</v>
      </c>
      <c r="F12" s="161">
        <v>2</v>
      </c>
      <c r="G12" s="161">
        <v>2</v>
      </c>
      <c r="H12" s="162" t="s">
        <v>55</v>
      </c>
      <c r="I12" s="162" t="s">
        <v>55</v>
      </c>
      <c r="J12" s="161"/>
      <c r="K12" s="161"/>
      <c r="L12" s="16"/>
      <c r="M12" s="14" t="s">
        <v>312</v>
      </c>
      <c r="N12" s="14"/>
      <c r="O12" s="12"/>
    </row>
    <row r="13" spans="1:15" s="13" customFormat="1" ht="15" customHeight="1" x14ac:dyDescent="0.35">
      <c r="A13" s="12"/>
      <c r="B13" s="13">
        <v>11</v>
      </c>
      <c r="C13" s="13" t="s">
        <v>341</v>
      </c>
      <c r="D13" s="40" t="s">
        <v>59</v>
      </c>
      <c r="E13" s="161" t="s">
        <v>218</v>
      </c>
      <c r="F13" s="79" t="s">
        <v>218</v>
      </c>
      <c r="G13" s="161" t="s">
        <v>218</v>
      </c>
      <c r="H13" s="161" t="s">
        <v>218</v>
      </c>
      <c r="I13" s="161" t="s">
        <v>218</v>
      </c>
      <c r="J13" s="33"/>
      <c r="K13" s="33"/>
      <c r="L13" s="16"/>
      <c r="M13" s="17" t="s">
        <v>321</v>
      </c>
      <c r="N13" s="14"/>
      <c r="O13" s="12"/>
    </row>
    <row r="14" spans="1:15" s="13" customFormat="1" ht="15" customHeight="1" x14ac:dyDescent="0.35">
      <c r="A14" s="12"/>
      <c r="B14" s="13">
        <v>12</v>
      </c>
      <c r="C14" s="42" t="s">
        <v>342</v>
      </c>
      <c r="D14" s="13" t="s">
        <v>311</v>
      </c>
      <c r="E14" s="136">
        <v>701</v>
      </c>
      <c r="F14" s="136">
        <v>474</v>
      </c>
      <c r="G14" s="136">
        <v>209</v>
      </c>
      <c r="H14" s="163" t="s">
        <v>55</v>
      </c>
      <c r="I14" s="163" t="s">
        <v>55</v>
      </c>
      <c r="J14" s="136"/>
      <c r="K14" s="164"/>
      <c r="L14" s="16"/>
      <c r="M14" s="14" t="s">
        <v>343</v>
      </c>
      <c r="N14" s="14"/>
      <c r="O14" s="12"/>
    </row>
    <row r="15" spans="1:15" s="11" customFormat="1" ht="20.25" customHeight="1" x14ac:dyDescent="0.35">
      <c r="A15" s="4"/>
      <c r="B15" s="4"/>
      <c r="C15" s="5"/>
      <c r="D15" s="6"/>
      <c r="E15" s="7"/>
      <c r="F15" s="7"/>
      <c r="G15" s="8"/>
      <c r="H15" s="8"/>
      <c r="I15" s="8"/>
      <c r="J15" s="8"/>
      <c r="K15" s="8"/>
      <c r="L15" s="9"/>
      <c r="M15" s="10"/>
      <c r="N15" s="7"/>
      <c r="O15" s="4"/>
    </row>
    <row r="16" spans="1:15" ht="52" hidden="1" x14ac:dyDescent="0.35">
      <c r="B16" s="165" t="s">
        <v>344</v>
      </c>
      <c r="C16" s="19" t="s">
        <v>345</v>
      </c>
      <c r="D16" s="19"/>
      <c r="E16" s="19"/>
      <c r="N16" s="166" t="s">
        <v>346</v>
      </c>
    </row>
  </sheetData>
  <sheetProtection algorithmName="SHA-512" hashValue="tS3y8phz4ZkMVCLsFBoL1t06/igCmXbtcdV+G0qeTTvLnYXhA9WdDf0wDiJqyo7WUCLM/tflN8b2EJn9k1Qftw==" saltValue="uxK/kijhgaTaZSoULNmFsQ==" spinCount="100000" sheet="1" objects="1" scenarios="1"/>
  <dataValidations count="2">
    <dataValidation type="list" allowBlank="1" showInputMessage="1" showErrorMessage="1" sqref="K13" xr:uid="{DC4008FA-8BEF-4BDA-A831-CD388B115736}">
      <formula1>"OK,OI,SD,NC"</formula1>
    </dataValidation>
    <dataValidation type="list" allowBlank="1" showInputMessage="1" showErrorMessage="1" sqref="J13" xr:uid="{D3D66AC4-2529-4E3B-BBE0-18057D316D38}">
      <formula1>"Yes,No,Partial"</formula1>
    </dataValidation>
  </dataValidations>
  <pageMargins left="0.70866141732283472" right="0.70866141732283472" top="0.74803149606299213" bottom="0.74803149606299213" header="0.31496062992125984" footer="0.31496062992125984"/>
  <pageSetup paperSize="8" orientation="landscape" r:id="rId1"/>
  <ignoredErrors>
    <ignoredError sqref="E7:F8 F4 F5 F6 E11:F11 F12"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A913C-3BF3-45AB-A7B7-6DFB340859A3}">
  <sheetPr>
    <tabColor rgb="FFFFC000"/>
    <pageSetUpPr fitToPage="1"/>
  </sheetPr>
  <dimension ref="A1:O17"/>
  <sheetViews>
    <sheetView workbookViewId="0">
      <selection activeCell="E10" sqref="E10"/>
    </sheetView>
  </sheetViews>
  <sheetFormatPr defaultColWidth="9.1796875" defaultRowHeight="14.5" x14ac:dyDescent="0.35"/>
  <cols>
    <col min="1" max="1" width="4.26953125" customWidth="1"/>
    <col min="3" max="3" width="81.54296875" customWidth="1"/>
    <col min="4" max="4" width="21.26953125" hidden="1" customWidth="1"/>
    <col min="5" max="9" width="10.81640625" customWidth="1"/>
    <col min="10" max="12" width="9.1796875" hidden="1" customWidth="1"/>
    <col min="15" max="15" width="4.26953125" customWidth="1"/>
  </cols>
  <sheetData>
    <row r="1" spans="1:15" s="11" customFormat="1" ht="20.25" customHeight="1" x14ac:dyDescent="0.35">
      <c r="A1" s="4"/>
      <c r="B1" s="4" t="s">
        <v>0</v>
      </c>
      <c r="C1" s="5"/>
      <c r="D1" s="6" t="s">
        <v>1</v>
      </c>
      <c r="E1" s="7">
        <v>2023</v>
      </c>
      <c r="F1" s="8">
        <v>2022</v>
      </c>
      <c r="G1" s="8">
        <v>2021</v>
      </c>
      <c r="H1" s="8">
        <v>2020</v>
      </c>
      <c r="I1" s="8">
        <v>2019</v>
      </c>
      <c r="J1" s="8">
        <v>2018</v>
      </c>
      <c r="K1" s="8">
        <v>2017</v>
      </c>
      <c r="L1" s="9" t="s">
        <v>2</v>
      </c>
      <c r="M1" s="10" t="s">
        <v>3</v>
      </c>
      <c r="N1" s="7" t="s">
        <v>4</v>
      </c>
      <c r="O1" s="4"/>
    </row>
    <row r="2" spans="1:15" s="13" customFormat="1" ht="15" customHeight="1" x14ac:dyDescent="0.35">
      <c r="A2" s="12"/>
      <c r="B2" s="49" t="s">
        <v>354</v>
      </c>
      <c r="C2" s="49"/>
      <c r="D2" s="49"/>
      <c r="E2" s="26"/>
      <c r="F2" s="26"/>
      <c r="G2" s="26"/>
      <c r="H2" s="26"/>
      <c r="I2" s="26"/>
      <c r="J2" s="26"/>
      <c r="K2" s="26"/>
      <c r="L2" s="24"/>
      <c r="M2" s="25"/>
      <c r="N2" s="26"/>
      <c r="O2" s="12"/>
    </row>
    <row r="3" spans="1:15" s="13" customFormat="1" ht="30" customHeight="1" x14ac:dyDescent="0.35">
      <c r="A3" s="12"/>
      <c r="B3" s="13">
        <v>1</v>
      </c>
      <c r="C3" s="19" t="s">
        <v>355</v>
      </c>
      <c r="D3" s="13" t="s">
        <v>356</v>
      </c>
      <c r="E3" s="35">
        <v>394450</v>
      </c>
      <c r="F3" s="35">
        <v>372363.70457333326</v>
      </c>
      <c r="G3" s="35">
        <v>358983</v>
      </c>
      <c r="H3" s="33">
        <v>355002</v>
      </c>
      <c r="I3" s="33">
        <v>272793.80830407731</v>
      </c>
      <c r="J3" s="33">
        <v>271318</v>
      </c>
      <c r="K3" s="33">
        <v>281247</v>
      </c>
      <c r="L3" s="16"/>
      <c r="M3" s="17" t="s">
        <v>357</v>
      </c>
      <c r="N3" s="14" t="s">
        <v>358</v>
      </c>
      <c r="O3" s="12"/>
    </row>
    <row r="4" spans="1:15" s="13" customFormat="1" ht="15" customHeight="1" x14ac:dyDescent="0.35">
      <c r="A4" s="12"/>
      <c r="B4" s="13">
        <v>2</v>
      </c>
      <c r="C4" s="13" t="s">
        <v>359</v>
      </c>
      <c r="D4" s="13" t="s">
        <v>24</v>
      </c>
      <c r="E4" s="33">
        <f>E3/Labour!E19</f>
        <v>8.4839341881577227E-2</v>
      </c>
      <c r="F4" s="33" t="s">
        <v>349</v>
      </c>
      <c r="G4" s="33" t="s">
        <v>349</v>
      </c>
      <c r="H4" s="33" t="s">
        <v>349</v>
      </c>
      <c r="I4" s="33" t="s">
        <v>349</v>
      </c>
      <c r="J4" s="57">
        <f>IFERROR(IF(ISBLANK(#REF!),(J3*1000)/#REF!,(J3*1000)/#REF!),0)</f>
        <v>0</v>
      </c>
      <c r="K4" s="57">
        <f>IFERROR(IF(ISBLANK(#REF!),(K3*1000)/#REF!,(K3*1000)/#REF!),0)</f>
        <v>0</v>
      </c>
      <c r="L4" s="16"/>
      <c r="M4" s="17"/>
      <c r="N4" s="14"/>
      <c r="O4" s="12"/>
    </row>
    <row r="5" spans="1:15" s="13" customFormat="1" ht="15" customHeight="1" x14ac:dyDescent="0.35">
      <c r="A5" s="12"/>
      <c r="B5" s="13">
        <v>3</v>
      </c>
      <c r="C5" s="13" t="s">
        <v>360</v>
      </c>
      <c r="D5" s="40" t="s">
        <v>59</v>
      </c>
      <c r="E5" s="33" t="s">
        <v>349</v>
      </c>
      <c r="F5" s="33" t="s">
        <v>349</v>
      </c>
      <c r="G5" s="33" t="s">
        <v>349</v>
      </c>
      <c r="H5" s="33" t="s">
        <v>349</v>
      </c>
      <c r="I5" s="33" t="s">
        <v>349</v>
      </c>
      <c r="J5" s="33" t="s">
        <v>361</v>
      </c>
      <c r="K5" s="33" t="s">
        <v>361</v>
      </c>
      <c r="L5" s="16"/>
      <c r="M5" s="43"/>
      <c r="N5" s="14"/>
      <c r="O5" s="12"/>
    </row>
    <row r="6" spans="1:15" s="13" customFormat="1" ht="15" customHeight="1" x14ac:dyDescent="0.35">
      <c r="A6" s="12"/>
      <c r="B6" s="13">
        <v>4</v>
      </c>
      <c r="C6" s="13" t="s">
        <v>362</v>
      </c>
      <c r="E6" s="33" t="s">
        <v>349</v>
      </c>
      <c r="F6" s="33" t="s">
        <v>349</v>
      </c>
      <c r="G6" s="33" t="s">
        <v>349</v>
      </c>
      <c r="H6" s="33" t="s">
        <v>349</v>
      </c>
      <c r="I6" s="33" t="s">
        <v>349</v>
      </c>
      <c r="J6" s="33" t="s">
        <v>361</v>
      </c>
      <c r="K6" s="33" t="s">
        <v>361</v>
      </c>
      <c r="L6" s="16"/>
      <c r="M6" s="43"/>
      <c r="N6" s="14"/>
      <c r="O6" s="12"/>
    </row>
    <row r="7" spans="1:15" s="13" customFormat="1" ht="15" customHeight="1" x14ac:dyDescent="0.35">
      <c r="A7" s="12"/>
      <c r="B7" s="49" t="s">
        <v>363</v>
      </c>
      <c r="C7" s="49"/>
      <c r="D7" s="49"/>
      <c r="E7" s="26"/>
      <c r="F7" s="26"/>
      <c r="G7" s="26"/>
      <c r="H7" s="26"/>
      <c r="I7" s="26"/>
      <c r="J7" s="26"/>
      <c r="K7" s="26"/>
      <c r="L7" s="24"/>
      <c r="M7" s="25"/>
      <c r="N7" s="26"/>
      <c r="O7" s="12"/>
    </row>
    <row r="8" spans="1:15" s="13" customFormat="1" ht="15" customHeight="1" x14ac:dyDescent="0.35">
      <c r="A8" s="12"/>
      <c r="B8" s="13">
        <v>1</v>
      </c>
      <c r="C8" s="13" t="s">
        <v>364</v>
      </c>
      <c r="D8" s="13" t="s">
        <v>365</v>
      </c>
      <c r="E8" s="33">
        <v>671.73819999999978</v>
      </c>
      <c r="F8" s="33">
        <v>1067</v>
      </c>
      <c r="G8" s="33" t="s">
        <v>349</v>
      </c>
      <c r="H8" s="35" t="s">
        <v>349</v>
      </c>
      <c r="I8" s="33" t="s">
        <v>349</v>
      </c>
      <c r="J8" s="33"/>
      <c r="K8" s="33"/>
      <c r="L8" s="16" t="s">
        <v>366</v>
      </c>
      <c r="M8" s="17" t="s">
        <v>367</v>
      </c>
      <c r="N8" s="29" t="s">
        <v>368</v>
      </c>
      <c r="O8" s="12"/>
    </row>
    <row r="9" spans="1:15" s="13" customFormat="1" ht="15" customHeight="1" x14ac:dyDescent="0.35">
      <c r="A9" s="12"/>
      <c r="B9" s="13">
        <v>2</v>
      </c>
      <c r="C9" s="13" t="s">
        <v>369</v>
      </c>
      <c r="D9" s="13" t="s">
        <v>365</v>
      </c>
      <c r="E9" s="33">
        <v>3500.8449673999999</v>
      </c>
      <c r="F9" s="33">
        <v>2765</v>
      </c>
      <c r="G9" s="33" t="s">
        <v>349</v>
      </c>
      <c r="H9" s="33" t="s">
        <v>349</v>
      </c>
      <c r="I9" s="33" t="s">
        <v>349</v>
      </c>
      <c r="J9" s="33"/>
      <c r="K9" s="33"/>
      <c r="L9" s="16"/>
      <c r="M9" s="17" t="s">
        <v>370</v>
      </c>
      <c r="N9" s="29" t="s">
        <v>368</v>
      </c>
      <c r="O9" s="12"/>
    </row>
    <row r="10" spans="1:15" s="13" customFormat="1" ht="15" customHeight="1" x14ac:dyDescent="0.35">
      <c r="A10" s="12"/>
      <c r="B10" s="13">
        <v>3</v>
      </c>
      <c r="C10" s="13" t="s">
        <v>371</v>
      </c>
      <c r="D10" s="13" t="s">
        <v>372</v>
      </c>
      <c r="E10" s="33">
        <f t="shared" ref="E10:F10" si="0">E8+E9</f>
        <v>4172.5831674000001</v>
      </c>
      <c r="F10" s="33">
        <f t="shared" si="0"/>
        <v>3832</v>
      </c>
      <c r="G10" s="33" t="s">
        <v>349</v>
      </c>
      <c r="H10" s="33" t="s">
        <v>349</v>
      </c>
      <c r="I10" s="33" t="s">
        <v>349</v>
      </c>
      <c r="J10" s="34"/>
      <c r="K10" s="34"/>
      <c r="L10" s="16"/>
      <c r="M10" s="17"/>
      <c r="N10" s="29" t="s">
        <v>368</v>
      </c>
      <c r="O10" s="12"/>
    </row>
    <row r="11" spans="1:15" s="13" customFormat="1" ht="15" customHeight="1" x14ac:dyDescent="0.35">
      <c r="A11" s="12"/>
      <c r="B11" s="13">
        <v>4</v>
      </c>
      <c r="C11" s="13" t="s">
        <v>373</v>
      </c>
      <c r="D11" s="13" t="s">
        <v>365</v>
      </c>
      <c r="E11" s="146">
        <f>E9/E10</f>
        <v>0.83901142935910122</v>
      </c>
      <c r="F11" s="146">
        <f t="shared" ref="F11" si="1">F9/F10</f>
        <v>0.7215553235908142</v>
      </c>
      <c r="G11" s="146" t="s">
        <v>349</v>
      </c>
      <c r="H11" s="146" t="s">
        <v>349</v>
      </c>
      <c r="I11" s="146" t="s">
        <v>349</v>
      </c>
      <c r="J11" s="146"/>
      <c r="K11" s="146"/>
      <c r="L11" s="16"/>
      <c r="M11" s="167" t="s">
        <v>370</v>
      </c>
      <c r="N11" s="29" t="s">
        <v>368</v>
      </c>
      <c r="O11" s="12"/>
    </row>
    <row r="12" spans="1:15" s="13" customFormat="1" ht="15" customHeight="1" x14ac:dyDescent="0.35">
      <c r="A12" s="12"/>
      <c r="B12" s="13">
        <v>5</v>
      </c>
      <c r="C12" s="13" t="s">
        <v>374</v>
      </c>
      <c r="D12" s="13" t="s">
        <v>365</v>
      </c>
      <c r="E12" s="146">
        <f t="shared" ref="E12:F12" si="2">IFERROR(E9/E10,0)</f>
        <v>0.83901142935910122</v>
      </c>
      <c r="F12" s="146">
        <f t="shared" si="2"/>
        <v>0.7215553235908142</v>
      </c>
      <c r="G12" s="146" t="s">
        <v>349</v>
      </c>
      <c r="H12" s="146" t="s">
        <v>349</v>
      </c>
      <c r="I12" s="146" t="s">
        <v>349</v>
      </c>
      <c r="J12" s="147"/>
      <c r="K12" s="147"/>
      <c r="L12" s="16"/>
      <c r="M12" s="167"/>
      <c r="N12" s="43"/>
      <c r="O12" s="12"/>
    </row>
    <row r="13" spans="1:15" s="13" customFormat="1" ht="15" customHeight="1" x14ac:dyDescent="0.35">
      <c r="A13" s="12"/>
      <c r="B13" s="13">
        <v>6</v>
      </c>
      <c r="C13" s="13" t="s">
        <v>375</v>
      </c>
      <c r="D13" s="40" t="s">
        <v>59</v>
      </c>
      <c r="E13" s="33">
        <v>50</v>
      </c>
      <c r="F13" s="33">
        <v>52</v>
      </c>
      <c r="G13" s="33" t="s">
        <v>349</v>
      </c>
      <c r="H13" s="33" t="s">
        <v>349</v>
      </c>
      <c r="I13" s="33" t="s">
        <v>349</v>
      </c>
      <c r="J13" s="33"/>
      <c r="K13" s="33"/>
      <c r="L13" s="16"/>
      <c r="M13" s="17" t="s">
        <v>367</v>
      </c>
      <c r="N13" s="29" t="s">
        <v>376</v>
      </c>
      <c r="O13" s="12"/>
    </row>
    <row r="14" spans="1:15" s="13" customFormat="1" ht="15" customHeight="1" x14ac:dyDescent="0.35">
      <c r="A14" s="12"/>
      <c r="B14" s="13">
        <v>7</v>
      </c>
      <c r="C14" s="13" t="s">
        <v>377</v>
      </c>
      <c r="D14" s="40" t="s">
        <v>59</v>
      </c>
      <c r="E14" s="33">
        <v>188.66786000000002</v>
      </c>
      <c r="F14" s="33">
        <v>381</v>
      </c>
      <c r="G14" s="33" t="s">
        <v>349</v>
      </c>
      <c r="H14" s="33" t="s">
        <v>349</v>
      </c>
      <c r="I14" s="33" t="s">
        <v>349</v>
      </c>
      <c r="J14" s="33"/>
      <c r="K14" s="33"/>
      <c r="L14" s="16"/>
      <c r="M14" s="17" t="s">
        <v>370</v>
      </c>
      <c r="N14" s="29" t="s">
        <v>376</v>
      </c>
      <c r="O14" s="12"/>
    </row>
    <row r="15" spans="1:15" s="13" customFormat="1" ht="15" customHeight="1" x14ac:dyDescent="0.35">
      <c r="A15" s="12"/>
      <c r="B15" s="13">
        <v>8</v>
      </c>
      <c r="C15" s="13" t="s">
        <v>378</v>
      </c>
      <c r="E15" s="168" t="s">
        <v>349</v>
      </c>
      <c r="F15" s="168" t="s">
        <v>349</v>
      </c>
      <c r="G15" s="168" t="s">
        <v>349</v>
      </c>
      <c r="H15" s="168" t="s">
        <v>349</v>
      </c>
      <c r="I15" s="168" t="s">
        <v>349</v>
      </c>
      <c r="J15" s="168" t="s">
        <v>349</v>
      </c>
      <c r="K15" s="168" t="s">
        <v>349</v>
      </c>
      <c r="L15" s="16"/>
      <c r="M15" s="43"/>
      <c r="N15" s="29" t="s">
        <v>379</v>
      </c>
      <c r="O15" s="12"/>
    </row>
    <row r="16" spans="1:15" s="11" customFormat="1" ht="20.25" customHeight="1" x14ac:dyDescent="0.35">
      <c r="A16" s="4"/>
      <c r="B16" s="4"/>
      <c r="C16" s="5"/>
      <c r="D16" s="6"/>
      <c r="E16" s="7"/>
      <c r="F16" s="8"/>
      <c r="G16" s="8"/>
      <c r="H16" s="8"/>
      <c r="I16" s="8"/>
      <c r="J16" s="8"/>
      <c r="K16" s="8"/>
      <c r="L16" s="9"/>
      <c r="M16" s="10"/>
      <c r="N16" s="7"/>
      <c r="O16" s="4"/>
    </row>
    <row r="17" spans="3:3" x14ac:dyDescent="0.35">
      <c r="C17" s="169"/>
    </row>
  </sheetData>
  <sheetProtection algorithmName="SHA-512" hashValue="bu3lM8P3gCsYElb4sAoUNO81eUmmqxiTO+08kziwF0E/gr+kBdN7E5ixK6tUld45n/8O1ciKko8FH2sVeDNUaQ==" saltValue="KAKLV9Q3XjyNtxBm1fCx5w==" spinCount="100000" sheet="1" objects="1" scenarios="1"/>
  <pageMargins left="0.70866141732283472" right="0.70866141732283472" top="0.74803149606299213" bottom="0.74803149606299213" header="0.31496062992125984" footer="0.31496062992125984"/>
  <pageSetup paperSize="8" orientation="landscape" r:id="rId1"/>
  <ignoredErrors>
    <ignoredError sqref="E4:F7 E10:F13 F8 F14 F9"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BE42E-0849-48B1-A15F-126D7C41F913}">
  <sheetPr>
    <tabColor rgb="FFFFC000"/>
    <pageSetUpPr fitToPage="1"/>
  </sheetPr>
  <dimension ref="A1:X16"/>
  <sheetViews>
    <sheetView workbookViewId="0">
      <selection activeCell="E10" sqref="E10"/>
    </sheetView>
  </sheetViews>
  <sheetFormatPr defaultColWidth="9.1796875" defaultRowHeight="14.5" x14ac:dyDescent="0.35"/>
  <cols>
    <col min="1" max="1" width="4.26953125" customWidth="1"/>
    <col min="3" max="3" width="94.453125" customWidth="1"/>
    <col min="4" max="4" width="18.453125" hidden="1" customWidth="1"/>
    <col min="5" max="5" width="12" customWidth="1"/>
    <col min="6" max="6" width="10.453125" customWidth="1"/>
    <col min="7" max="7" width="10.26953125" customWidth="1"/>
    <col min="8" max="8" width="8.81640625" customWidth="1"/>
    <col min="9" max="9" width="9.81640625" bestFit="1" customWidth="1"/>
    <col min="10" max="11" width="8.81640625" hidden="1" customWidth="1"/>
    <col min="15" max="15" width="4.26953125" customWidth="1"/>
  </cols>
  <sheetData>
    <row r="1" spans="1:24" s="11" customFormat="1" ht="20.25" customHeight="1" x14ac:dyDescent="0.35">
      <c r="A1" s="4"/>
      <c r="B1" s="4" t="s">
        <v>0</v>
      </c>
      <c r="C1" s="5"/>
      <c r="D1" s="6" t="s">
        <v>1</v>
      </c>
      <c r="E1" s="7">
        <v>2023</v>
      </c>
      <c r="F1" s="7">
        <v>2022</v>
      </c>
      <c r="G1" s="8">
        <v>2021</v>
      </c>
      <c r="H1" s="8">
        <v>2020</v>
      </c>
      <c r="I1" s="8">
        <v>2019</v>
      </c>
      <c r="J1" s="8">
        <v>2018</v>
      </c>
      <c r="K1" s="8">
        <v>2017</v>
      </c>
      <c r="L1" s="9" t="s">
        <v>2</v>
      </c>
      <c r="M1" s="10" t="s">
        <v>3</v>
      </c>
      <c r="N1" s="7" t="s">
        <v>4</v>
      </c>
      <c r="O1" s="4"/>
    </row>
    <row r="2" spans="1:24" s="13" customFormat="1" ht="15" customHeight="1" thickBot="1" x14ac:dyDescent="0.4">
      <c r="A2" s="12"/>
      <c r="B2" s="49" t="s">
        <v>380</v>
      </c>
      <c r="C2" s="49"/>
      <c r="D2" s="49"/>
      <c r="E2" s="175" t="s">
        <v>10</v>
      </c>
      <c r="F2" s="176"/>
      <c r="G2" s="176"/>
      <c r="H2" s="176"/>
      <c r="I2" s="177"/>
      <c r="J2" s="26"/>
      <c r="K2" s="26"/>
      <c r="L2" s="24"/>
      <c r="M2" s="25"/>
      <c r="N2" s="26"/>
      <c r="O2" s="12"/>
    </row>
    <row r="3" spans="1:24" s="13" customFormat="1" ht="15" customHeight="1" x14ac:dyDescent="0.35">
      <c r="A3" s="12"/>
      <c r="B3" s="13">
        <v>1</v>
      </c>
      <c r="C3" s="13" t="s">
        <v>381</v>
      </c>
      <c r="D3" s="13" t="s">
        <v>382</v>
      </c>
      <c r="E3" s="33">
        <v>8392.0139999999992</v>
      </c>
      <c r="F3" s="33">
        <f>9396000/1000</f>
        <v>9396</v>
      </c>
      <c r="G3" s="33">
        <f>11600000/1000</f>
        <v>11600</v>
      </c>
      <c r="H3" s="33">
        <v>9730</v>
      </c>
      <c r="I3" s="33">
        <v>6674.5</v>
      </c>
      <c r="J3" s="33">
        <v>6600000</v>
      </c>
      <c r="K3" s="33">
        <v>5500000</v>
      </c>
      <c r="L3" s="16"/>
      <c r="M3" s="17" t="s">
        <v>383</v>
      </c>
      <c r="N3" s="29" t="s">
        <v>14</v>
      </c>
      <c r="O3" s="12"/>
    </row>
    <row r="4" spans="1:24" s="13" customFormat="1" ht="15" customHeight="1" x14ac:dyDescent="0.35">
      <c r="A4" s="12"/>
      <c r="B4" s="13">
        <v>2</v>
      </c>
      <c r="C4" s="13" t="s">
        <v>384</v>
      </c>
      <c r="D4" s="13" t="s">
        <v>372</v>
      </c>
      <c r="E4" s="2">
        <f>E3/Finance!E12</f>
        <v>9.189826992377887E-4</v>
      </c>
      <c r="F4" s="2">
        <f>F3/Finance!F12</f>
        <v>1.0792783721504829E-3</v>
      </c>
      <c r="G4" s="2">
        <f>G3/Finance!G12</f>
        <v>1.4916057315721757E-3</v>
      </c>
      <c r="H4" s="2">
        <f>H3/Finance!H12</f>
        <v>1.3244297533620507E-3</v>
      </c>
      <c r="I4" s="2">
        <f>I3/Finance!I12</f>
        <v>9.429340201891999E-4</v>
      </c>
      <c r="J4" s="1">
        <f>J3/Finance!J12</f>
        <v>1.0303941288767019E-3</v>
      </c>
      <c r="K4" s="1">
        <f>K3/Finance!K12</f>
        <v>9.2317505077462781E-4</v>
      </c>
      <c r="L4" s="16"/>
      <c r="M4" s="17"/>
      <c r="N4" s="14"/>
      <c r="O4" s="12"/>
      <c r="P4" s="69"/>
      <c r="R4" s="69"/>
      <c r="T4" s="69"/>
      <c r="V4" s="69"/>
      <c r="X4" s="69"/>
    </row>
    <row r="5" spans="1:24" s="13" customFormat="1" ht="33" customHeight="1" x14ac:dyDescent="0.35">
      <c r="A5" s="12"/>
      <c r="B5" s="13">
        <v>3</v>
      </c>
      <c r="C5" s="13" t="s">
        <v>385</v>
      </c>
      <c r="D5" s="19" t="s">
        <v>386</v>
      </c>
      <c r="E5" s="2">
        <f>E3/Finance!E21</f>
        <v>9.3414822565563906E-3</v>
      </c>
      <c r="F5" s="2">
        <f>F3/Finance!F21</f>
        <v>1.1734307112643604E-2</v>
      </c>
      <c r="G5" s="2">
        <f>G3/Finance!G21</f>
        <v>1.7519694553187377E-2</v>
      </c>
      <c r="H5" s="2">
        <f>H3/Finance!H21</f>
        <v>1.4262805008545956E-2</v>
      </c>
      <c r="I5" s="2">
        <f>I3/Finance!I21</f>
        <v>9.5756005463163811E-3</v>
      </c>
      <c r="J5" s="1">
        <f>IFERROR(J3/#REF!,0)</f>
        <v>0</v>
      </c>
      <c r="K5" s="1">
        <f>IFERROR(K3/#REF!,0)</f>
        <v>0</v>
      </c>
      <c r="L5" s="16"/>
      <c r="M5" s="17"/>
      <c r="N5" s="14"/>
      <c r="O5" s="12"/>
      <c r="P5" s="69"/>
      <c r="R5" s="69"/>
      <c r="T5" s="69"/>
      <c r="V5" s="69"/>
      <c r="X5" s="69"/>
    </row>
    <row r="6" spans="1:24" s="13" customFormat="1" ht="15" customHeight="1" x14ac:dyDescent="0.35">
      <c r="A6" s="12"/>
      <c r="B6" s="13">
        <v>4</v>
      </c>
      <c r="C6" s="13" t="s">
        <v>387</v>
      </c>
      <c r="D6" s="13" t="s">
        <v>45</v>
      </c>
      <c r="E6" s="82">
        <v>0</v>
      </c>
      <c r="F6" s="82">
        <v>0</v>
      </c>
      <c r="G6" s="33">
        <v>0</v>
      </c>
      <c r="H6" s="33">
        <v>0</v>
      </c>
      <c r="I6" s="33">
        <v>0</v>
      </c>
      <c r="J6" s="33"/>
      <c r="K6" s="33"/>
      <c r="L6" s="16"/>
      <c r="M6" s="17" t="s">
        <v>383</v>
      </c>
      <c r="N6" s="29" t="s">
        <v>14</v>
      </c>
      <c r="O6" s="12"/>
    </row>
    <row r="7" spans="1:24" s="13" customFormat="1" ht="15" customHeight="1" x14ac:dyDescent="0.35">
      <c r="A7" s="12"/>
      <c r="B7" s="13">
        <v>5</v>
      </c>
      <c r="C7" s="13" t="s">
        <v>388</v>
      </c>
      <c r="D7" s="13" t="s">
        <v>382</v>
      </c>
      <c r="E7" s="82">
        <v>1000</v>
      </c>
      <c r="F7" s="82">
        <v>1000</v>
      </c>
      <c r="G7" s="82">
        <v>0</v>
      </c>
      <c r="H7" s="82">
        <v>1100</v>
      </c>
      <c r="I7" s="82">
        <v>0</v>
      </c>
      <c r="J7" s="33"/>
      <c r="K7" s="33"/>
      <c r="L7" s="16"/>
      <c r="M7" s="17" t="s">
        <v>383</v>
      </c>
      <c r="N7" s="29" t="s">
        <v>14</v>
      </c>
      <c r="O7" s="12"/>
    </row>
    <row r="8" spans="1:24" s="13" customFormat="1" ht="15" customHeight="1" x14ac:dyDescent="0.35">
      <c r="A8" s="12"/>
      <c r="B8" s="13">
        <v>6</v>
      </c>
      <c r="C8" s="13" t="s">
        <v>389</v>
      </c>
      <c r="D8" s="13" t="s">
        <v>382</v>
      </c>
      <c r="E8" s="82">
        <v>1287.0139999999999</v>
      </c>
      <c r="F8" s="82">
        <v>1654.88</v>
      </c>
      <c r="G8" s="82">
        <f>G3*26%</f>
        <v>3016</v>
      </c>
      <c r="H8" s="82">
        <v>530</v>
      </c>
      <c r="I8" s="82">
        <v>1015</v>
      </c>
      <c r="J8" s="33">
        <f>0.05*J3</f>
        <v>330000</v>
      </c>
      <c r="K8" s="33">
        <f>0.2*K3</f>
        <v>1100000</v>
      </c>
      <c r="L8" s="16"/>
      <c r="M8" s="17" t="s">
        <v>383</v>
      </c>
      <c r="N8" s="29" t="s">
        <v>14</v>
      </c>
      <c r="O8" s="12"/>
    </row>
    <row r="9" spans="1:24" s="13" customFormat="1" ht="15" customHeight="1" x14ac:dyDescent="0.35">
      <c r="A9" s="12"/>
      <c r="B9" s="13">
        <v>7</v>
      </c>
      <c r="C9" s="13" t="s">
        <v>390</v>
      </c>
      <c r="D9" s="13" t="s">
        <v>382</v>
      </c>
      <c r="E9" s="82">
        <v>720</v>
      </c>
      <c r="F9" s="82">
        <v>0</v>
      </c>
      <c r="G9" s="82">
        <v>0</v>
      </c>
      <c r="H9" s="82">
        <v>0</v>
      </c>
      <c r="I9" s="82">
        <v>0</v>
      </c>
      <c r="J9" s="33"/>
      <c r="K9" s="33"/>
      <c r="L9" s="16"/>
      <c r="M9" s="17" t="s">
        <v>383</v>
      </c>
      <c r="N9" s="29" t="s">
        <v>14</v>
      </c>
      <c r="O9" s="12"/>
    </row>
    <row r="10" spans="1:24" s="13" customFormat="1" ht="15" customHeight="1" x14ac:dyDescent="0.35">
      <c r="A10" s="12"/>
      <c r="B10" s="13">
        <v>8</v>
      </c>
      <c r="C10" s="13" t="s">
        <v>391</v>
      </c>
      <c r="D10" s="13" t="s">
        <v>382</v>
      </c>
      <c r="E10" s="82">
        <v>5385</v>
      </c>
      <c r="F10" s="82">
        <v>6740.8</v>
      </c>
      <c r="G10" s="82">
        <f>G3*72%</f>
        <v>8352</v>
      </c>
      <c r="H10" s="82">
        <v>6900</v>
      </c>
      <c r="I10" s="82">
        <v>5505</v>
      </c>
      <c r="J10" s="33">
        <f>0.91*J3</f>
        <v>6006000</v>
      </c>
      <c r="K10" s="33">
        <f>0.62*K3</f>
        <v>3410000</v>
      </c>
      <c r="L10" s="16"/>
      <c r="M10" s="17" t="s">
        <v>383</v>
      </c>
      <c r="N10" s="29" t="s">
        <v>14</v>
      </c>
      <c r="O10" s="12"/>
    </row>
    <row r="11" spans="1:24" s="13" customFormat="1" ht="15" customHeight="1" x14ac:dyDescent="0.35">
      <c r="A11" s="12"/>
      <c r="B11" s="13">
        <v>9</v>
      </c>
      <c r="C11" s="13" t="s">
        <v>392</v>
      </c>
      <c r="D11" s="13" t="s">
        <v>45</v>
      </c>
      <c r="E11" s="82">
        <v>0</v>
      </c>
      <c r="F11" s="82">
        <f>2000000/1000</f>
        <v>2000</v>
      </c>
      <c r="G11" s="82">
        <v>0</v>
      </c>
      <c r="H11" s="82">
        <v>0</v>
      </c>
      <c r="I11" s="82">
        <v>0</v>
      </c>
      <c r="J11" s="33"/>
      <c r="K11" s="33"/>
      <c r="L11" s="16"/>
      <c r="M11" s="17" t="s">
        <v>383</v>
      </c>
      <c r="N11" s="29" t="s">
        <v>14</v>
      </c>
      <c r="O11" s="12"/>
    </row>
    <row r="12" spans="1:24" s="13" customFormat="1" ht="15" customHeight="1" x14ac:dyDescent="0.35">
      <c r="A12" s="12"/>
      <c r="B12" s="13">
        <v>10</v>
      </c>
      <c r="C12" s="13" t="s">
        <v>393</v>
      </c>
      <c r="D12" s="13" t="s">
        <v>45</v>
      </c>
      <c r="E12" s="82">
        <v>0</v>
      </c>
      <c r="F12" s="82">
        <v>0</v>
      </c>
      <c r="G12" s="82">
        <v>0</v>
      </c>
      <c r="H12" s="82">
        <v>0</v>
      </c>
      <c r="I12" s="82">
        <v>0</v>
      </c>
      <c r="J12" s="33"/>
      <c r="K12" s="33"/>
      <c r="L12" s="16"/>
      <c r="M12" s="17" t="s">
        <v>383</v>
      </c>
      <c r="N12" s="29" t="s">
        <v>14</v>
      </c>
      <c r="O12" s="12"/>
    </row>
    <row r="13" spans="1:24" s="13" customFormat="1" ht="15" customHeight="1" x14ac:dyDescent="0.35">
      <c r="A13" s="12"/>
      <c r="B13" s="13">
        <v>11</v>
      </c>
      <c r="C13" s="13" t="s">
        <v>394</v>
      </c>
      <c r="D13" s="13" t="s">
        <v>45</v>
      </c>
      <c r="E13" s="82">
        <v>0</v>
      </c>
      <c r="F13" s="82">
        <v>0</v>
      </c>
      <c r="G13" s="82">
        <v>0</v>
      </c>
      <c r="H13" s="82">
        <v>1200</v>
      </c>
      <c r="I13" s="82">
        <v>0</v>
      </c>
      <c r="J13" s="33"/>
      <c r="K13" s="33"/>
      <c r="L13" s="16"/>
      <c r="M13" s="17" t="s">
        <v>383</v>
      </c>
      <c r="N13" s="29" t="s">
        <v>14</v>
      </c>
      <c r="O13" s="12"/>
    </row>
    <row r="14" spans="1:24" s="13" customFormat="1" ht="15" customHeight="1" x14ac:dyDescent="0.35">
      <c r="A14" s="12"/>
      <c r="B14" s="13">
        <v>12</v>
      </c>
      <c r="C14" s="13" t="s">
        <v>395</v>
      </c>
      <c r="D14" s="13" t="s">
        <v>45</v>
      </c>
      <c r="E14" s="82">
        <v>0</v>
      </c>
      <c r="F14" s="82">
        <v>0</v>
      </c>
      <c r="G14" s="82">
        <f>G3*2%</f>
        <v>232</v>
      </c>
      <c r="H14" s="82">
        <v>0</v>
      </c>
      <c r="I14" s="82">
        <v>154.5</v>
      </c>
      <c r="J14" s="33">
        <f>0.04*J3</f>
        <v>264000</v>
      </c>
      <c r="K14" s="33">
        <f>0.18*K3</f>
        <v>990000</v>
      </c>
      <c r="L14" s="16"/>
      <c r="M14" s="17" t="s">
        <v>383</v>
      </c>
      <c r="N14" s="29" t="s">
        <v>14</v>
      </c>
      <c r="O14" s="12"/>
    </row>
    <row r="15" spans="1:24" s="13" customFormat="1" ht="15" customHeight="1" x14ac:dyDescent="0.35">
      <c r="A15" s="12"/>
      <c r="B15" s="13">
        <v>13</v>
      </c>
      <c r="C15" s="13" t="s">
        <v>396</v>
      </c>
      <c r="D15" s="13" t="s">
        <v>382</v>
      </c>
      <c r="E15" s="82" t="s">
        <v>397</v>
      </c>
      <c r="F15" s="82">
        <v>17300</v>
      </c>
      <c r="G15" s="82">
        <v>9800</v>
      </c>
      <c r="H15" s="82">
        <v>0</v>
      </c>
      <c r="I15" s="82">
        <v>0</v>
      </c>
      <c r="J15" s="33"/>
      <c r="K15" s="28">
        <v>18000000</v>
      </c>
      <c r="L15" s="170"/>
      <c r="M15" s="17"/>
      <c r="N15" s="14"/>
      <c r="O15" s="12"/>
    </row>
    <row r="16" spans="1:24" s="13" customFormat="1" ht="20.25" customHeight="1" x14ac:dyDescent="0.35">
      <c r="A16" s="12"/>
      <c r="B16" s="12"/>
      <c r="C16" s="12"/>
      <c r="D16" s="12"/>
      <c r="E16" s="12"/>
      <c r="F16" s="45"/>
      <c r="G16" s="45"/>
      <c r="H16" s="45"/>
      <c r="I16" s="45"/>
      <c r="J16" s="45"/>
      <c r="K16" s="45"/>
      <c r="L16" s="46"/>
      <c r="M16" s="47"/>
      <c r="N16" s="45"/>
      <c r="O16" s="12"/>
    </row>
  </sheetData>
  <sheetProtection algorithmName="SHA-512" hashValue="vTOLTo4WGUdpRHhIrn0U1xr+jbgdh9cmDbnB3ciUV0y5bnW0IRHWsGpOtiS2aSMl2r3LzKiyy5etR/jQ01zsyA==" saltValue="JtLIQP6uku9oSWv1BzLK3w==" spinCount="100000" sheet="1" objects="1" scenarios="1"/>
  <mergeCells count="1">
    <mergeCell ref="E2:I2"/>
  </mergeCells>
  <conditionalFormatting sqref="P4">
    <cfRule type="colorScale" priority="12">
      <colorScale>
        <cfvo type="min"/>
        <cfvo type="percentile" val="50"/>
        <cfvo type="max"/>
        <color rgb="FFF8696B"/>
        <color rgb="FFFFEB84"/>
        <color rgb="FF63BE7B"/>
      </colorScale>
    </cfRule>
  </conditionalFormatting>
  <conditionalFormatting sqref="P5">
    <cfRule type="colorScale" priority="25">
      <colorScale>
        <cfvo type="min"/>
        <cfvo type="percentile" val="50"/>
        <cfvo type="max"/>
        <color rgb="FFF8696B"/>
        <color rgb="FFFFEB84"/>
        <color rgb="FF63BE7B"/>
      </colorScale>
    </cfRule>
  </conditionalFormatting>
  <conditionalFormatting sqref="R4">
    <cfRule type="colorScale" priority="1">
      <colorScale>
        <cfvo type="min"/>
        <cfvo type="percentile" val="50"/>
        <cfvo type="max"/>
        <color rgb="FFF8696B"/>
        <color rgb="FFFFEB84"/>
        <color rgb="FF63BE7B"/>
      </colorScale>
    </cfRule>
    <cfRule type="colorScale" priority="8">
      <colorScale>
        <cfvo type="min"/>
        <cfvo type="percentile" val="50"/>
        <cfvo type="max"/>
        <color rgb="FFF8696B"/>
        <color rgb="FFFFEB84"/>
        <color rgb="FF63BE7B"/>
      </colorScale>
    </cfRule>
  </conditionalFormatting>
  <conditionalFormatting sqref="R5">
    <cfRule type="colorScale" priority="14">
      <colorScale>
        <cfvo type="min"/>
        <cfvo type="percentile" val="50"/>
        <cfvo type="max"/>
        <color rgb="FFF8696B"/>
        <color rgb="FFFFEB84"/>
        <color rgb="FF63BE7B"/>
      </colorScale>
    </cfRule>
    <cfRule type="colorScale" priority="21">
      <colorScale>
        <cfvo type="min"/>
        <cfvo type="percentile" val="50"/>
        <cfvo type="max"/>
        <color rgb="FFF8696B"/>
        <color rgb="FFFFEB84"/>
        <color rgb="FF63BE7B"/>
      </colorScale>
    </cfRule>
  </conditionalFormatting>
  <conditionalFormatting sqref="T4 R4">
    <cfRule type="colorScale" priority="10">
      <colorScale>
        <cfvo type="min"/>
        <cfvo type="percentile" val="50"/>
        <cfvo type="max"/>
        <color rgb="FFF8696B"/>
        <color rgb="FFFFEB84"/>
        <color rgb="FF63BE7B"/>
      </colorScale>
    </cfRule>
  </conditionalFormatting>
  <conditionalFormatting sqref="T4">
    <cfRule type="colorScale" priority="2">
      <colorScale>
        <cfvo type="min"/>
        <cfvo type="percentile" val="50"/>
        <cfvo type="max"/>
        <color rgb="FFF8696B"/>
        <color rgb="FFFFEB84"/>
        <color rgb="FF63BE7B"/>
      </colorScale>
    </cfRule>
    <cfRule type="colorScale" priority="3">
      <colorScale>
        <cfvo type="min"/>
        <cfvo type="percentile" val="50"/>
        <cfvo type="max"/>
        <color rgb="FFF8696B"/>
        <color rgb="FFFFEB84"/>
        <color rgb="FF63BE7B"/>
      </colorScale>
    </cfRule>
    <cfRule type="colorScale" priority="4">
      <colorScale>
        <cfvo type="min"/>
        <cfvo type="percentile" val="50"/>
        <cfvo type="max"/>
        <color rgb="FFF8696B"/>
        <color rgb="FFFFEB84"/>
        <color rgb="FF63BE7B"/>
      </colorScale>
    </cfRule>
    <cfRule type="colorScale" priority="5">
      <colorScale>
        <cfvo type="min"/>
        <cfvo type="percentile" val="50"/>
        <cfvo type="max"/>
        <color rgb="FFF8696B"/>
        <color rgb="FFFFEB84"/>
        <color rgb="FF63BE7B"/>
      </colorScale>
    </cfRule>
    <cfRule type="colorScale" priority="7">
      <colorScale>
        <cfvo type="min"/>
        <cfvo type="percentile" val="50"/>
        <cfvo type="max"/>
        <color rgb="FFF8696B"/>
        <color rgb="FFFFEB84"/>
        <color rgb="FF63BE7B"/>
      </colorScale>
    </cfRule>
    <cfRule type="colorScale" priority="9">
      <colorScale>
        <cfvo type="min"/>
        <cfvo type="percentile" val="50"/>
        <cfvo type="max"/>
        <color rgb="FFF8696B"/>
        <color rgb="FFFFEB84"/>
        <color rgb="FF63BE7B"/>
      </colorScale>
    </cfRule>
  </conditionalFormatting>
  <conditionalFormatting sqref="T5 R5">
    <cfRule type="colorScale" priority="23">
      <colorScale>
        <cfvo type="min"/>
        <cfvo type="percentile" val="50"/>
        <cfvo type="max"/>
        <color rgb="FFF8696B"/>
        <color rgb="FFFFEB84"/>
        <color rgb="FF63BE7B"/>
      </colorScale>
    </cfRule>
  </conditionalFormatting>
  <conditionalFormatting sqref="T5">
    <cfRule type="colorScale" priority="15">
      <colorScale>
        <cfvo type="min"/>
        <cfvo type="percentile" val="50"/>
        <cfvo type="max"/>
        <color rgb="FFF8696B"/>
        <color rgb="FFFFEB84"/>
        <color rgb="FF63BE7B"/>
      </colorScale>
    </cfRule>
    <cfRule type="colorScale" priority="16">
      <colorScale>
        <cfvo type="min"/>
        <cfvo type="percentile" val="50"/>
        <cfvo type="max"/>
        <color rgb="FFF8696B"/>
        <color rgb="FFFFEB84"/>
        <color rgb="FF63BE7B"/>
      </colorScale>
    </cfRule>
    <cfRule type="colorScale" priority="17">
      <colorScale>
        <cfvo type="min"/>
        <cfvo type="percentile" val="50"/>
        <cfvo type="max"/>
        <color rgb="FFF8696B"/>
        <color rgb="FFFFEB84"/>
        <color rgb="FF63BE7B"/>
      </colorScale>
    </cfRule>
    <cfRule type="colorScale" priority="18">
      <colorScale>
        <cfvo type="min"/>
        <cfvo type="percentile" val="50"/>
        <cfvo type="max"/>
        <color rgb="FFF8696B"/>
        <color rgb="FFFFEB84"/>
        <color rgb="FF63BE7B"/>
      </colorScale>
    </cfRule>
    <cfRule type="colorScale" priority="20">
      <colorScale>
        <cfvo type="min"/>
        <cfvo type="percentile" val="50"/>
        <cfvo type="max"/>
        <color rgb="FFF8696B"/>
        <color rgb="FFFFEB84"/>
        <color rgb="FF63BE7B"/>
      </colorScale>
    </cfRule>
    <cfRule type="colorScale" priority="22">
      <colorScale>
        <cfvo type="min"/>
        <cfvo type="percentile" val="50"/>
        <cfvo type="max"/>
        <color rgb="FFF8696B"/>
        <color rgb="FFFFEB84"/>
        <color rgb="FF63BE7B"/>
      </colorScale>
    </cfRule>
  </conditionalFormatting>
  <conditionalFormatting sqref="V4">
    <cfRule type="colorScale" priority="6">
      <colorScale>
        <cfvo type="min"/>
        <cfvo type="percentile" val="50"/>
        <cfvo type="max"/>
        <color rgb="FFF8696B"/>
        <color rgb="FFFFEB84"/>
        <color rgb="FF63BE7B"/>
      </colorScale>
    </cfRule>
    <cfRule type="colorScale" priority="11">
      <colorScale>
        <cfvo type="min"/>
        <cfvo type="percentile" val="50"/>
        <cfvo type="max"/>
        <color rgb="FFF8696B"/>
        <color rgb="FFFFEB84"/>
        <color rgb="FF63BE7B"/>
      </colorScale>
    </cfRule>
  </conditionalFormatting>
  <conditionalFormatting sqref="V5">
    <cfRule type="colorScale" priority="19">
      <colorScale>
        <cfvo type="min"/>
        <cfvo type="percentile" val="50"/>
        <cfvo type="max"/>
        <color rgb="FFF8696B"/>
        <color rgb="FFFFEB84"/>
        <color rgb="FF63BE7B"/>
      </colorScale>
    </cfRule>
    <cfRule type="colorScale" priority="24">
      <colorScale>
        <cfvo type="min"/>
        <cfvo type="percentile" val="50"/>
        <cfvo type="max"/>
        <color rgb="FFF8696B"/>
        <color rgb="FFFFEB84"/>
        <color rgb="FF63BE7B"/>
      </colorScale>
    </cfRule>
  </conditionalFormatting>
  <conditionalFormatting sqref="X4">
    <cfRule type="colorScale" priority="13">
      <colorScale>
        <cfvo type="min"/>
        <cfvo type="percentile" val="50"/>
        <cfvo type="max"/>
        <color rgb="FFF8696B"/>
        <color rgb="FFFFEB84"/>
        <color rgb="FF63BE7B"/>
      </colorScale>
    </cfRule>
  </conditionalFormatting>
  <conditionalFormatting sqref="X5">
    <cfRule type="colorScale" priority="26">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8" orientation="landscape" r:id="rId1"/>
  <ignoredErrors>
    <ignoredError sqref="G10 E4:I6 G7 F11:I12 F3:G3 G8 F9:I9 G15:I15 I7 F14:H14 F13:G13 I13" unlockedFormula="1"/>
  </ignoredErrors>
</worksheet>
</file>

<file path=docMetadata/LabelInfo.xml><?xml version="1.0" encoding="utf-8"?>
<clbl:labelList xmlns:clbl="http://schemas.microsoft.com/office/2020/mipLabelMetadata">
  <clbl:label id="{b0860c0a-00d0-4fde-8370-e5c5dabaf435}" enabled="0" method="" siteId="{b0860c0a-00d0-4fde-8370-e5c5dabaf435}"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Finance</vt:lpstr>
      <vt:lpstr>Environmental</vt:lpstr>
      <vt:lpstr>Governance</vt:lpstr>
      <vt:lpstr>Labour</vt:lpstr>
      <vt:lpstr>H&amp;S</vt:lpstr>
      <vt:lpstr>Waste</vt:lpstr>
      <vt:lpstr>Social &amp; CSR</vt:lpstr>
      <vt:lpstr>Finance!Print_Area</vt:lpstr>
      <vt:lpstr>Environmental!Print_Titles</vt:lpstr>
      <vt:lpstr>Finance!Print_Titles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Trevor Wentworth</dc:creator>
  <cp:lastModifiedBy>Dorette Neethling</cp:lastModifiedBy>
  <cp:lastPrinted>2023-10-17T15:34:23Z</cp:lastPrinted>
  <dcterms:created xsi:type="dcterms:W3CDTF">2023-10-16T09:17:40Z</dcterms:created>
  <dcterms:modified xsi:type="dcterms:W3CDTF">2023-10-19T11:47:05Z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